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P:\Versicherung\Homepage\Homepage Formulare Dokumente\CP Ramoneur\"/>
    </mc:Choice>
  </mc:AlternateContent>
  <xr:revisionPtr revIDLastSave="0" documentId="8_{77850195-129D-494C-8523-FB1F8E24BBAB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</workbook>
</file>

<file path=xl/calcChain.xml><?xml version="1.0" encoding="utf-8"?>
<calcChain xmlns="http://schemas.openxmlformats.org/spreadsheetml/2006/main">
  <c r="B41" i="2" l="1"/>
  <c r="AX29" i="1" l="1"/>
  <c r="AX23" i="1"/>
  <c r="AX17" i="1"/>
  <c r="AX11" i="1"/>
  <c r="AP29" i="1"/>
  <c r="AP23" i="1"/>
  <c r="AP17" i="1"/>
  <c r="AP11" i="1"/>
  <c r="AH29" i="1"/>
  <c r="AH23" i="1"/>
  <c r="AH17" i="1"/>
  <c r="AH11" i="1"/>
  <c r="Z29" i="1"/>
  <c r="Z23" i="1"/>
  <c r="Z17" i="1"/>
  <c r="Z11" i="1"/>
  <c r="C23" i="1" l="1"/>
  <c r="C29" i="1" l="1"/>
  <c r="C17" i="1"/>
  <c r="C11" i="1"/>
  <c r="AV29" i="1" l="1"/>
  <c r="AV23" i="1"/>
  <c r="AV17" i="1"/>
  <c r="AV11" i="1"/>
  <c r="AN29" i="1"/>
  <c r="AN23" i="1"/>
  <c r="AN17" i="1"/>
  <c r="AN11" i="1"/>
  <c r="X29" i="1"/>
  <c r="AF29" i="1"/>
  <c r="AF23" i="1"/>
  <c r="AF17" i="1"/>
  <c r="AF11" i="1"/>
  <c r="X23" i="1"/>
  <c r="X17" i="1"/>
  <c r="X11" i="1"/>
  <c r="P29" i="1"/>
  <c r="P23" i="1"/>
  <c r="P17" i="1"/>
  <c r="P11" i="1"/>
  <c r="B42" i="2"/>
  <c r="F29" i="1" l="1"/>
  <c r="F5" i="1"/>
  <c r="G5" i="1" s="1"/>
  <c r="J5" i="1" s="1"/>
  <c r="F23" i="1"/>
  <c r="F17" i="1"/>
  <c r="F11" i="1"/>
  <c r="AU29" i="1"/>
  <c r="W11" i="1"/>
  <c r="C5" i="1"/>
  <c r="AE29" i="1"/>
  <c r="W29" i="1"/>
  <c r="AU23" i="1"/>
  <c r="AM23" i="1"/>
  <c r="AE23" i="1"/>
  <c r="W23" i="1"/>
  <c r="AU17" i="1"/>
  <c r="AM17" i="1"/>
  <c r="AE17" i="1"/>
  <c r="W17" i="1"/>
  <c r="AU11" i="1"/>
  <c r="AM11" i="1"/>
  <c r="AM18" i="1" s="1"/>
  <c r="AE11" i="1"/>
  <c r="AU5" i="1"/>
  <c r="AM5" i="1"/>
  <c r="AE5" i="1"/>
  <c r="W5" i="1"/>
  <c r="Z5" i="1" s="1"/>
  <c r="AU12" i="1" l="1"/>
  <c r="AX5" i="1"/>
  <c r="AE14" i="1"/>
  <c r="AH5" i="1"/>
  <c r="AM8" i="1"/>
  <c r="AP5" i="1"/>
  <c r="Y23" i="1"/>
  <c r="Y17" i="1"/>
  <c r="Y29" i="1"/>
  <c r="Y11" i="1"/>
  <c r="AB11" i="1" s="1"/>
  <c r="AM29" i="1"/>
  <c r="AN5" i="1"/>
  <c r="AN8" i="1" s="1"/>
  <c r="X5" i="1"/>
  <c r="Y5" i="1" s="1"/>
  <c r="AV5" i="1"/>
  <c r="AV6" i="1" s="1"/>
  <c r="AF5" i="1"/>
  <c r="AF18" i="1" s="1"/>
  <c r="H5" i="1"/>
  <c r="P5" i="1"/>
  <c r="P6" i="1" s="1"/>
  <c r="W20" i="1"/>
  <c r="AM7" i="1"/>
  <c r="AG23" i="1"/>
  <c r="AW23" i="1"/>
  <c r="AE20" i="1"/>
  <c r="AG11" i="1"/>
  <c r="AO11" i="1"/>
  <c r="AW11" i="1"/>
  <c r="AZ11" i="1" s="1"/>
  <c r="AU20" i="1"/>
  <c r="AO29" i="1"/>
  <c r="AG29" i="1"/>
  <c r="AW29" i="1"/>
  <c r="AM20" i="1"/>
  <c r="AO23" i="1"/>
  <c r="AR23" i="1" s="1"/>
  <c r="AO17" i="1"/>
  <c r="AG17" i="1"/>
  <c r="W18" i="1"/>
  <c r="AU13" i="1"/>
  <c r="AU14" i="1"/>
  <c r="AM32" i="1"/>
  <c r="AM26" i="1"/>
  <c r="AM24" i="1"/>
  <c r="AM31" i="1"/>
  <c r="AM30" i="1"/>
  <c r="AM25" i="1"/>
  <c r="AM19" i="1"/>
  <c r="AM13" i="1"/>
  <c r="AM12" i="1"/>
  <c r="AM14" i="1"/>
  <c r="AE26" i="1"/>
  <c r="AE24" i="1"/>
  <c r="AE31" i="1"/>
  <c r="AE25" i="1"/>
  <c r="AE30" i="1"/>
  <c r="AE19" i="1"/>
  <c r="AE8" i="1"/>
  <c r="AE32" i="1"/>
  <c r="AE7" i="1"/>
  <c r="AE6" i="1"/>
  <c r="AE18" i="1"/>
  <c r="AE13" i="1"/>
  <c r="AE12" i="1"/>
  <c r="AW17" i="1"/>
  <c r="W26" i="1"/>
  <c r="W24" i="1"/>
  <c r="W31" i="1"/>
  <c r="W30" i="1"/>
  <c r="W25" i="1"/>
  <c r="W19" i="1"/>
  <c r="W8" i="1"/>
  <c r="W7" i="1"/>
  <c r="AU32" i="1"/>
  <c r="AU26" i="1"/>
  <c r="AU24" i="1"/>
  <c r="AU31" i="1"/>
  <c r="AU25" i="1"/>
  <c r="AU30" i="1"/>
  <c r="AU19" i="1"/>
  <c r="AU8" i="1"/>
  <c r="W14" i="1"/>
  <c r="AU18" i="1"/>
  <c r="W6" i="1"/>
  <c r="AM6" i="1"/>
  <c r="AU6" i="1"/>
  <c r="AU7" i="1"/>
  <c r="W12" i="1"/>
  <c r="W13" i="1"/>
  <c r="W32" i="1"/>
  <c r="AB17" i="1" l="1"/>
  <c r="AC17" i="1" s="1"/>
  <c r="AC20" i="1" s="1"/>
  <c r="AF20" i="1"/>
  <c r="X12" i="1"/>
  <c r="P7" i="1"/>
  <c r="AG5" i="1"/>
  <c r="AJ5" i="1" s="1"/>
  <c r="AV26" i="1"/>
  <c r="AF31" i="1"/>
  <c r="AV24" i="1"/>
  <c r="AV19" i="1"/>
  <c r="AF30" i="1"/>
  <c r="P13" i="1"/>
  <c r="P14" i="1"/>
  <c r="AF14" i="1"/>
  <c r="P25" i="1"/>
  <c r="P31" i="1"/>
  <c r="AF8" i="1"/>
  <c r="X18" i="1"/>
  <c r="P26" i="1"/>
  <c r="X13" i="1"/>
  <c r="AF13" i="1"/>
  <c r="P30" i="1"/>
  <c r="AF25" i="1"/>
  <c r="AF32" i="1"/>
  <c r="P8" i="1"/>
  <c r="P24" i="1"/>
  <c r="AF12" i="1"/>
  <c r="AF24" i="1"/>
  <c r="P18" i="1"/>
  <c r="P32" i="1"/>
  <c r="AF7" i="1"/>
  <c r="AF26" i="1"/>
  <c r="X26" i="1"/>
  <c r="P20" i="1"/>
  <c r="AN7" i="1"/>
  <c r="AN32" i="1"/>
  <c r="AV14" i="1"/>
  <c r="AN20" i="1"/>
  <c r="AV30" i="1"/>
  <c r="AN26" i="1"/>
  <c r="AF19" i="1"/>
  <c r="P12" i="1"/>
  <c r="AN6" i="1"/>
  <c r="AV25" i="1"/>
  <c r="AV32" i="1"/>
  <c r="AN14" i="1"/>
  <c r="AN12" i="1"/>
  <c r="AO5" i="1"/>
  <c r="AR5" i="1" s="1"/>
  <c r="AN19" i="1"/>
  <c r="AN18" i="1"/>
  <c r="AN30" i="1"/>
  <c r="AV13" i="1"/>
  <c r="AN13" i="1"/>
  <c r="AF6" i="1"/>
  <c r="AV7" i="1"/>
  <c r="AV8" i="1"/>
  <c r="X8" i="1"/>
  <c r="X20" i="1"/>
  <c r="AV20" i="1"/>
  <c r="AV18" i="1"/>
  <c r="AV31" i="1"/>
  <c r="X7" i="1"/>
  <c r="AN24" i="1"/>
  <c r="AN31" i="1"/>
  <c r="X24" i="1"/>
  <c r="X6" i="1"/>
  <c r="AV12" i="1"/>
  <c r="X25" i="1"/>
  <c r="X31" i="1"/>
  <c r="X30" i="1"/>
  <c r="X19" i="1"/>
  <c r="X14" i="1"/>
  <c r="X32" i="1"/>
  <c r="AN25" i="1"/>
  <c r="AW5" i="1"/>
  <c r="P19" i="1"/>
  <c r="AJ29" i="1"/>
  <c r="AK29" i="1" s="1"/>
  <c r="AJ11" i="1"/>
  <c r="AR11" i="1"/>
  <c r="AJ17" i="1"/>
  <c r="AJ23" i="1"/>
  <c r="AR17" i="1"/>
  <c r="AZ17" i="1"/>
  <c r="BB11" i="1"/>
  <c r="BA11" i="1"/>
  <c r="AZ29" i="1"/>
  <c r="AB5" i="1"/>
  <c r="AC11" i="1"/>
  <c r="AD11" i="1"/>
  <c r="AZ23" i="1"/>
  <c r="AR29" i="1"/>
  <c r="AB23" i="1"/>
  <c r="AB26" i="1" s="1"/>
  <c r="AB29" i="1"/>
  <c r="AS23" i="1"/>
  <c r="AT23" i="1"/>
  <c r="H29" i="1"/>
  <c r="O29" i="1"/>
  <c r="O11" i="1"/>
  <c r="Q29" i="1" l="1"/>
  <c r="R29" i="1"/>
  <c r="Q11" i="1"/>
  <c r="R11" i="1"/>
  <c r="AD17" i="1"/>
  <c r="AD20" i="1" s="1"/>
  <c r="AZ5" i="1"/>
  <c r="BB5" i="1" s="1"/>
  <c r="AL29" i="1"/>
  <c r="AL30" i="1" s="1"/>
  <c r="G23" i="1"/>
  <c r="J23" i="1" s="1"/>
  <c r="O23" i="1"/>
  <c r="G17" i="1"/>
  <c r="J17" i="1" s="1"/>
  <c r="O17" i="1"/>
  <c r="AS29" i="1"/>
  <c r="AT29" i="1"/>
  <c r="AC14" i="1"/>
  <c r="AC13" i="1"/>
  <c r="AC12" i="1"/>
  <c r="BB29" i="1"/>
  <c r="BB32" i="1" s="1"/>
  <c r="BA29" i="1"/>
  <c r="BA32" i="1" s="1"/>
  <c r="AT11" i="1"/>
  <c r="AS11" i="1"/>
  <c r="AD5" i="1"/>
  <c r="AC5" i="1"/>
  <c r="AK32" i="1"/>
  <c r="AK31" i="1"/>
  <c r="AK30" i="1"/>
  <c r="AD23" i="1"/>
  <c r="AC23" i="1"/>
  <c r="AD14" i="1"/>
  <c r="AD12" i="1"/>
  <c r="AD13" i="1"/>
  <c r="BB14" i="1"/>
  <c r="BB12" i="1"/>
  <c r="BB13" i="1"/>
  <c r="BA17" i="1"/>
  <c r="BA20" i="1" s="1"/>
  <c r="BB17" i="1"/>
  <c r="BB20" i="1" s="1"/>
  <c r="AT26" i="1"/>
  <c r="AT25" i="1"/>
  <c r="AT24" i="1"/>
  <c r="AC29" i="1"/>
  <c r="AD29" i="1"/>
  <c r="BA23" i="1"/>
  <c r="BB23" i="1"/>
  <c r="AS25" i="1"/>
  <c r="AS26" i="1"/>
  <c r="AS24" i="1"/>
  <c r="AK5" i="1"/>
  <c r="AL5" i="1"/>
  <c r="BA12" i="1"/>
  <c r="BA14" i="1"/>
  <c r="BA13" i="1"/>
  <c r="AT5" i="1"/>
  <c r="AS5" i="1"/>
  <c r="AK23" i="1"/>
  <c r="AL23" i="1"/>
  <c r="AK17" i="1"/>
  <c r="AK20" i="1" s="1"/>
  <c r="AL17" i="1"/>
  <c r="AL20" i="1" s="1"/>
  <c r="AL11" i="1"/>
  <c r="AK11" i="1"/>
  <c r="AC18" i="1"/>
  <c r="AC19" i="1"/>
  <c r="AT17" i="1"/>
  <c r="AT20" i="1" s="1"/>
  <c r="AS17" i="1"/>
  <c r="AS20" i="1" s="1"/>
  <c r="G29" i="1"/>
  <c r="J29" i="1" s="1"/>
  <c r="G11" i="1"/>
  <c r="J11" i="1" s="1"/>
  <c r="H11" i="1"/>
  <c r="H23" i="1"/>
  <c r="H17" i="1"/>
  <c r="O5" i="1"/>
  <c r="R5" i="1" s="1"/>
  <c r="Q17" i="1" l="1"/>
  <c r="R17" i="1"/>
  <c r="Q23" i="1"/>
  <c r="R23" i="1"/>
  <c r="AD18" i="1"/>
  <c r="AD19" i="1"/>
  <c r="BA5" i="1"/>
  <c r="BA7" i="1" s="1"/>
  <c r="BB6" i="1"/>
  <c r="BB8" i="1"/>
  <c r="BB7" i="1"/>
  <c r="I17" i="1"/>
  <c r="L17" i="1" s="1"/>
  <c r="O20" i="1"/>
  <c r="Q5" i="1"/>
  <c r="AL32" i="1"/>
  <c r="AL31" i="1"/>
  <c r="BA8" i="1"/>
  <c r="AK8" i="1"/>
  <c r="AK6" i="1"/>
  <c r="AK7" i="1"/>
  <c r="AL8" i="1"/>
  <c r="AL6" i="1"/>
  <c r="AL7" i="1"/>
  <c r="I29" i="1"/>
  <c r="L29" i="1" s="1"/>
  <c r="N29" i="1" s="1"/>
  <c r="I23" i="1"/>
  <c r="L23" i="1" s="1"/>
  <c r="N23" i="1" s="1"/>
  <c r="T29" i="1"/>
  <c r="T11" i="1"/>
  <c r="O14" i="1"/>
  <c r="O13" i="1"/>
  <c r="O12" i="1"/>
  <c r="O7" i="1"/>
  <c r="O31" i="1"/>
  <c r="O8" i="1"/>
  <c r="O32" i="1"/>
  <c r="O19" i="1"/>
  <c r="O6" i="1"/>
  <c r="O25" i="1"/>
  <c r="O26" i="1"/>
  <c r="O30" i="1"/>
  <c r="O18" i="1"/>
  <c r="O24" i="1"/>
  <c r="AT19" i="1"/>
  <c r="AT18" i="1"/>
  <c r="AK14" i="1"/>
  <c r="AK12" i="1"/>
  <c r="AK13" i="1"/>
  <c r="AK18" i="1"/>
  <c r="AK19" i="1"/>
  <c r="AS7" i="1"/>
  <c r="AS8" i="1"/>
  <c r="AS6" i="1"/>
  <c r="AD31" i="1"/>
  <c r="AD32" i="1"/>
  <c r="AD30" i="1"/>
  <c r="AD25" i="1"/>
  <c r="AD26" i="1"/>
  <c r="AD24" i="1"/>
  <c r="AC7" i="1"/>
  <c r="AC6" i="1"/>
  <c r="AC8" i="1"/>
  <c r="AT14" i="1"/>
  <c r="AT12" i="1"/>
  <c r="AT13" i="1"/>
  <c r="BB31" i="1"/>
  <c r="BB30" i="1"/>
  <c r="AS18" i="1"/>
  <c r="AS19" i="1"/>
  <c r="AL14" i="1"/>
  <c r="AL12" i="1"/>
  <c r="AL13" i="1"/>
  <c r="AL26" i="1"/>
  <c r="AL24" i="1"/>
  <c r="AL25" i="1"/>
  <c r="AT8" i="1"/>
  <c r="AT7" i="1"/>
  <c r="AT6" i="1"/>
  <c r="BB26" i="1"/>
  <c r="BB24" i="1"/>
  <c r="BB25" i="1"/>
  <c r="AC32" i="1"/>
  <c r="AC31" i="1"/>
  <c r="AC30" i="1"/>
  <c r="BA18" i="1"/>
  <c r="BA19" i="1"/>
  <c r="AT31" i="1"/>
  <c r="AT32" i="1"/>
  <c r="AT30" i="1"/>
  <c r="AC25" i="1"/>
  <c r="AC26" i="1"/>
  <c r="AC24" i="1"/>
  <c r="BA31" i="1"/>
  <c r="BA30" i="1"/>
  <c r="AK25" i="1"/>
  <c r="AK26" i="1"/>
  <c r="AK24" i="1"/>
  <c r="AL18" i="1"/>
  <c r="AL19" i="1"/>
  <c r="BA25" i="1"/>
  <c r="BA26" i="1"/>
  <c r="BA24" i="1"/>
  <c r="BB18" i="1"/>
  <c r="BB19" i="1"/>
  <c r="AD7" i="1"/>
  <c r="AD6" i="1"/>
  <c r="AD8" i="1"/>
  <c r="AS14" i="1"/>
  <c r="AS13" i="1"/>
  <c r="AS12" i="1"/>
  <c r="AS32" i="1"/>
  <c r="AS31" i="1"/>
  <c r="AS30" i="1"/>
  <c r="I11" i="1"/>
  <c r="L11" i="1" s="1"/>
  <c r="BA6" i="1" l="1"/>
  <c r="T5" i="1"/>
  <c r="M23" i="1"/>
  <c r="M25" i="1" s="1"/>
  <c r="M29" i="1"/>
  <c r="M32" i="1" s="1"/>
  <c r="N31" i="1"/>
  <c r="N32" i="1"/>
  <c r="N30" i="1"/>
  <c r="U29" i="1"/>
  <c r="V29" i="1"/>
  <c r="T23" i="1"/>
  <c r="N25" i="1"/>
  <c r="N24" i="1"/>
  <c r="N26" i="1"/>
  <c r="N17" i="1"/>
  <c r="N20" i="1" s="1"/>
  <c r="M17" i="1"/>
  <c r="M20" i="1" s="1"/>
  <c r="T17" i="1"/>
  <c r="U11" i="1"/>
  <c r="V11" i="1"/>
  <c r="M11" i="1"/>
  <c r="N11" i="1"/>
  <c r="M26" i="1" l="1"/>
  <c r="M24" i="1"/>
  <c r="U12" i="1"/>
  <c r="U13" i="1"/>
  <c r="U14" i="1"/>
  <c r="M30" i="1"/>
  <c r="M31" i="1"/>
  <c r="V31" i="1"/>
  <c r="V32" i="1"/>
  <c r="V30" i="1"/>
  <c r="U32" i="1"/>
  <c r="U31" i="1"/>
  <c r="U30" i="1"/>
  <c r="V23" i="1"/>
  <c r="U23" i="1"/>
  <c r="V17" i="1"/>
  <c r="V20" i="1" s="1"/>
  <c r="U17" i="1"/>
  <c r="U20" i="1" s="1"/>
  <c r="M19" i="1"/>
  <c r="M18" i="1"/>
  <c r="N19" i="1"/>
  <c r="N18" i="1"/>
  <c r="N13" i="1"/>
  <c r="N14" i="1"/>
  <c r="N12" i="1"/>
  <c r="M14" i="1"/>
  <c r="M12" i="1"/>
  <c r="M13" i="1"/>
  <c r="V14" i="1"/>
  <c r="V13" i="1"/>
  <c r="V12" i="1"/>
  <c r="U5" i="1"/>
  <c r="V5" i="1"/>
  <c r="I5" i="1"/>
  <c r="L5" i="1" s="1"/>
  <c r="U25" i="1" l="1"/>
  <c r="U26" i="1"/>
  <c r="U24" i="1"/>
  <c r="V25" i="1"/>
  <c r="V26" i="1"/>
  <c r="V24" i="1"/>
  <c r="V18" i="1"/>
  <c r="V19" i="1"/>
  <c r="U18" i="1"/>
  <c r="U19" i="1"/>
  <c r="V7" i="1"/>
  <c r="V6" i="1"/>
  <c r="V8" i="1"/>
  <c r="U6" i="1"/>
  <c r="U8" i="1"/>
  <c r="U7" i="1"/>
  <c r="N5" i="1"/>
  <c r="M5" i="1"/>
  <c r="M7" i="1" l="1"/>
  <c r="M6" i="1"/>
  <c r="M8" i="1"/>
  <c r="N7" i="1"/>
  <c r="N6" i="1"/>
  <c r="N8" i="1"/>
</calcChain>
</file>

<file path=xl/sharedStrings.xml><?xml version="1.0" encoding="utf-8"?>
<sst xmlns="http://schemas.openxmlformats.org/spreadsheetml/2006/main" count="264" uniqueCount="43">
  <si>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</si>
  <si>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</si>
  <si>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</si>
  <si>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</si>
  <si>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</si>
  <si>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</si>
  <si>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Vers.Lohn</t>
  </si>
  <si>
    <t>Ansatz</t>
  </si>
  <si>
    <t>Kostenbeitrag</t>
  </si>
  <si>
    <t>BVG Plan</t>
  </si>
  <si>
    <t>BVG Plan 21</t>
  </si>
  <si>
    <t>Vers. Lohn</t>
  </si>
  <si>
    <t>Verwaltungskosten</t>
  </si>
  <si>
    <t>AHV Plan</t>
  </si>
  <si>
    <t>AHV Plan 21</t>
  </si>
  <si>
    <t>Risikobeitrag</t>
  </si>
  <si>
    <t>Spar Plan</t>
  </si>
  <si>
    <t>Spar Plan 21</t>
  </si>
  <si>
    <t>Max. AHV</t>
  </si>
  <si>
    <t>KA BVG</t>
  </si>
  <si>
    <t>Date du calcul</t>
  </si>
  <si>
    <t>Nom, Prénom</t>
  </si>
  <si>
    <t>Date d.naiss.</t>
  </si>
  <si>
    <t>degré</t>
  </si>
  <si>
    <t>Salaire annuel brut</t>
  </si>
  <si>
    <t>Employé 1</t>
  </si>
  <si>
    <t>Employé 2</t>
  </si>
  <si>
    <t>Employé 3</t>
  </si>
  <si>
    <t>Employé 4</t>
  </si>
  <si>
    <t>Employé 5</t>
  </si>
  <si>
    <t>cotisations 50 / 50 (mensuel)</t>
  </si>
  <si>
    <t>cotisations 40 / 60 (mensuel)</t>
  </si>
  <si>
    <t>cotisations 30 / 70 (mensuel)</t>
  </si>
  <si>
    <t>S'il vous plaît entrer le Date de naissance, Salaire annuel déterminant et le taux d'occupation (%)</t>
  </si>
  <si>
    <t>Plan LPP</t>
  </si>
  <si>
    <t>Plan LPP 21</t>
  </si>
  <si>
    <t>Plan AVS</t>
  </si>
  <si>
    <t>Plan AVS 21</t>
  </si>
  <si>
    <t>Plan Epargne</t>
  </si>
  <si>
    <t>Plan Epargne 21</t>
  </si>
  <si>
    <t>Cotisation total</t>
  </si>
  <si>
    <t>Employé</t>
  </si>
  <si>
    <t>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</si>
</sst>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0" fontId="2" fillId="6" borderId="10" xfId="0" applyFont="1" applyFill="1" applyBorder="1"/>
    <xf numFmtId="43" fontId="2" fillId="6" borderId="10" xfId="1" applyFont="1" applyFill="1" applyBorder="1"/>
    <xf numFmtId="10" fontId="2" fillId="6" borderId="10" xfId="0" applyNumberFormat="1" applyFont="1" applyFill="1" applyBorder="1"/>
    <xf numFmtId="43" fontId="2" fillId="6" borderId="11" xfId="1" applyFont="1" applyFill="1" applyBorder="1"/>
    <xf numFmtId="43" fontId="2" fillId="0" borderId="7" xfId="1" applyFont="1" applyFill="1" applyBorder="1"/>
    <xf numFmtId="43" fontId="2" fillId="0" borderId="0" xfId="1" applyFont="1" applyFill="1" applyBorder="1"/>
    <xf numFmtId="43" fontId="2" fillId="0" borderId="8" xfId="1" applyFont="1" applyFill="1" applyBorder="1"/>
    <xf numFmtId="43" fontId="2" fillId="8" borderId="7" xfId="1" applyFont="1" applyFill="1" applyBorder="1"/>
    <xf numFmtId="43" fontId="2" fillId="8" borderId="8" xfId="1" applyFont="1" applyFill="1" applyBorder="1"/>
    <xf numFmtId="43" fontId="2" fillId="6" borderId="9" xfId="1" applyFont="1" applyFill="1" applyBorder="1"/>
    <xf numFmtId="43" fontId="2" fillId="3" borderId="7" xfId="1" applyFont="1" applyFill="1" applyBorder="1"/>
    <xf numFmtId="43" fontId="2" fillId="3" borderId="8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0" xfId="0" applyNumberFormat="1" applyFont="1" applyFill="1"/>
    <xf numFmtId="43" fontId="2" fillId="9" borderId="10" xfId="1" applyFont="1" applyFill="1" applyBorder="1"/>
    <xf numFmtId="10" fontId="2" fillId="8" borderId="2" xfId="0" applyNumberFormat="1" applyFont="1" applyFill="1" applyBorder="1"/>
    <xf numFmtId="43" fontId="2" fillId="8" borderId="10" xfId="1" applyFont="1" applyFill="1" applyBorder="1"/>
    <xf numFmtId="10" fontId="2" fillId="8" borderId="10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0" fontId="5" fillId="0" borderId="0" xfId="0" applyFont="1"/>
    <xf numFmtId="10" fontId="4" fillId="0" borderId="0" xfId="0" applyNumberFormat="1" applyFont="1" applyAlignment="1">
      <alignment horizontal="right"/>
    </xf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4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6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T26" sqref="AT26"/>
    </sheetView>
  </sheetViews>
  <sheetFormatPr baseColWidth="10" defaultColWidth="11.42578125" defaultRowHeight="11.25" x14ac:dyDescent="0.2"/>
  <cols>
    <col min="1" max="1" width="15.140625" style="4" customWidth="1"/>
    <col min="2" max="2" width="9.5703125" style="4" customWidth="1"/>
    <col min="3" max="3" width="8.140625" style="4" hidden="1" customWidth="1"/>
    <col min="4" max="4" width="15.140625" style="5" customWidth="1"/>
    <col min="5" max="5" width="7.140625" style="6" customWidth="1"/>
    <col min="6" max="6" width="15.8554687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11.28515625" style="7" customWidth="1"/>
    <col min="13" max="13" width="9.28515625" style="7" customWidth="1"/>
    <col min="14" max="14" width="9.42578125" style="7" customWidth="1"/>
    <col min="15" max="15" width="8.8554687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11.28515625" style="11" customWidth="1"/>
    <col min="21" max="21" width="9.28515625" style="11" customWidth="1"/>
    <col min="22" max="22" width="9.42578125" style="11" customWidth="1"/>
    <col min="23" max="23" width="9.5703125" style="12" hidden="1" customWidth="1"/>
    <col min="24" max="24" width="12.425781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1.28515625" style="7" bestFit="1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1.28515625" style="11" bestFit="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2.42578125" style="8" hidden="1" customWidth="1"/>
    <col min="41" max="41" width="14.7109375" style="7" hidden="1" customWidth="1"/>
    <col min="42" max="42" width="10.5703125" style="7" hidden="1" customWidth="1"/>
    <col min="43" max="43" width="15.5703125" style="7" hidden="1" customWidth="1"/>
    <col min="44" max="44" width="11.28515625" style="7" bestFit="1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1.28515625" style="11" bestFit="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79" t="s">
        <v>20</v>
      </c>
      <c r="B1" s="30">
        <v>44927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7"/>
      <c r="G3" s="27"/>
      <c r="H3" s="28"/>
      <c r="I3" s="27"/>
      <c r="J3" s="27"/>
      <c r="K3" s="27"/>
      <c r="L3" s="93" t="s">
        <v>34</v>
      </c>
      <c r="M3" s="94"/>
      <c r="N3" s="95"/>
      <c r="O3" s="66"/>
      <c r="P3" s="67"/>
      <c r="Q3" s="68"/>
      <c r="R3" s="68"/>
      <c r="S3" s="68"/>
      <c r="T3" s="96" t="s">
        <v>35</v>
      </c>
      <c r="U3" s="97"/>
      <c r="V3" s="98"/>
      <c r="W3" s="31"/>
      <c r="X3" s="31"/>
      <c r="Y3" s="31"/>
      <c r="Z3" s="31"/>
      <c r="AA3" s="31"/>
      <c r="AB3" s="93" t="s">
        <v>36</v>
      </c>
      <c r="AC3" s="94"/>
      <c r="AD3" s="95"/>
      <c r="AE3" s="66"/>
      <c r="AF3" s="67"/>
      <c r="AG3" s="68"/>
      <c r="AH3" s="68"/>
      <c r="AI3" s="68"/>
      <c r="AJ3" s="96" t="s">
        <v>37</v>
      </c>
      <c r="AK3" s="97"/>
      <c r="AL3" s="98"/>
      <c r="AM3" s="31"/>
      <c r="AN3" s="31"/>
      <c r="AO3" s="31"/>
      <c r="AP3" s="31"/>
      <c r="AQ3" s="31"/>
      <c r="AR3" s="93" t="s">
        <v>38</v>
      </c>
      <c r="AS3" s="94"/>
      <c r="AT3" s="95"/>
      <c r="AU3" s="66"/>
      <c r="AV3" s="67"/>
      <c r="AW3" s="68"/>
      <c r="AX3" s="68"/>
      <c r="AY3" s="68"/>
      <c r="AZ3" s="96" t="s">
        <v>39</v>
      </c>
      <c r="BA3" s="97"/>
      <c r="BB3" s="98"/>
    </row>
    <row r="4" spans="1:54" x14ac:dyDescent="0.2">
      <c r="A4" s="16" t="s">
        <v>21</v>
      </c>
      <c r="B4" s="16" t="s">
        <v>22</v>
      </c>
      <c r="C4" s="16" t="s">
        <v>0</v>
      </c>
      <c r="D4" s="17" t="s">
        <v>24</v>
      </c>
      <c r="E4" s="80" t="s">
        <v>23</v>
      </c>
      <c r="F4" s="26" t="s">
        <v>1</v>
      </c>
      <c r="G4" s="26" t="s">
        <v>6</v>
      </c>
      <c r="H4" s="29" t="s">
        <v>2</v>
      </c>
      <c r="I4" s="26" t="s">
        <v>3</v>
      </c>
      <c r="J4" s="26" t="s">
        <v>4</v>
      </c>
      <c r="K4" s="26" t="s">
        <v>5</v>
      </c>
      <c r="L4" s="83" t="s">
        <v>40</v>
      </c>
      <c r="M4" s="84" t="s">
        <v>41</v>
      </c>
      <c r="N4" s="85" t="s">
        <v>42</v>
      </c>
      <c r="O4" s="86" t="s">
        <v>6</v>
      </c>
      <c r="P4" s="87" t="s">
        <v>2</v>
      </c>
      <c r="Q4" s="88" t="s">
        <v>3</v>
      </c>
      <c r="R4" s="88" t="s">
        <v>4</v>
      </c>
      <c r="S4" s="88" t="s">
        <v>8</v>
      </c>
      <c r="T4" s="89" t="s">
        <v>40</v>
      </c>
      <c r="U4" s="90" t="s">
        <v>41</v>
      </c>
      <c r="V4" s="91" t="s">
        <v>42</v>
      </c>
      <c r="W4" s="84" t="s">
        <v>11</v>
      </c>
      <c r="X4" s="84" t="s">
        <v>2</v>
      </c>
      <c r="Y4" s="84" t="s">
        <v>3</v>
      </c>
      <c r="Z4" s="84" t="s">
        <v>15</v>
      </c>
      <c r="AA4" s="84" t="s">
        <v>12</v>
      </c>
      <c r="AB4" s="83" t="s">
        <v>40</v>
      </c>
      <c r="AC4" s="84" t="s">
        <v>41</v>
      </c>
      <c r="AD4" s="85" t="s">
        <v>42</v>
      </c>
      <c r="AE4" s="88" t="s">
        <v>6</v>
      </c>
      <c r="AF4" s="92" t="s">
        <v>2</v>
      </c>
      <c r="AG4" s="88" t="s">
        <v>3</v>
      </c>
      <c r="AH4" s="88" t="s">
        <v>15</v>
      </c>
      <c r="AI4" s="88" t="s">
        <v>12</v>
      </c>
      <c r="AJ4" s="89" t="s">
        <v>40</v>
      </c>
      <c r="AK4" s="90" t="s">
        <v>41</v>
      </c>
      <c r="AL4" s="91" t="s">
        <v>42</v>
      </c>
      <c r="AM4" s="84" t="s">
        <v>11</v>
      </c>
      <c r="AN4" s="84" t="s">
        <v>2</v>
      </c>
      <c r="AO4" s="84" t="s">
        <v>3</v>
      </c>
      <c r="AP4" s="84" t="s">
        <v>15</v>
      </c>
      <c r="AQ4" s="84" t="s">
        <v>12</v>
      </c>
      <c r="AR4" s="83" t="s">
        <v>40</v>
      </c>
      <c r="AS4" s="84" t="s">
        <v>41</v>
      </c>
      <c r="AT4" s="85" t="s">
        <v>42</v>
      </c>
      <c r="AU4" s="88" t="s">
        <v>6</v>
      </c>
      <c r="AV4" s="92" t="s">
        <v>2</v>
      </c>
      <c r="AW4" s="88" t="s">
        <v>3</v>
      </c>
      <c r="AX4" s="88" t="s">
        <v>15</v>
      </c>
      <c r="AY4" s="88" t="s">
        <v>12</v>
      </c>
      <c r="AZ4" s="89" t="s">
        <v>40</v>
      </c>
      <c r="BA4" s="90" t="s">
        <v>41</v>
      </c>
      <c r="BB4" s="91" t="s">
        <v>42</v>
      </c>
    </row>
    <row r="5" spans="1:54" x14ac:dyDescent="0.2">
      <c r="A5" s="18" t="s">
        <v>25</v>
      </c>
      <c r="B5" s="19">
        <v>32143</v>
      </c>
      <c r="C5" s="20">
        <f>YEAR($B$1)-YEAR(B5)</f>
        <v>35</v>
      </c>
      <c r="D5" s="21">
        <v>56000</v>
      </c>
      <c r="E5" s="22">
        <v>1</v>
      </c>
      <c r="F5" s="26">
        <f>'Skala AGS'!$B$42*E5</f>
        <v>25725</v>
      </c>
      <c r="G5" s="26">
        <f>+D5-F5</f>
        <v>30275</v>
      </c>
      <c r="H5" s="29">
        <f>VLOOKUP($C5,'Skala AGS'!$A$2:'Skala AGS'!$B$6,2)</f>
        <v>0.1</v>
      </c>
      <c r="I5" s="26">
        <f>ROUND((G5*H5)/5,2)*5</f>
        <v>3027.5</v>
      </c>
      <c r="J5" s="26">
        <f>ROUND((G5*2.6%)/5,2)*5</f>
        <v>787.15000000000009</v>
      </c>
      <c r="K5" s="26">
        <v>360</v>
      </c>
      <c r="L5" s="60">
        <f>+I5+J5+K5</f>
        <v>4174.6499999999996</v>
      </c>
      <c r="M5" s="32">
        <f>ROUND((L5/2)/5,2)*5</f>
        <v>2087.3500000000004</v>
      </c>
      <c r="N5" s="61">
        <f>ROUND((L5/2)/5,2)*5</f>
        <v>2087.3500000000004</v>
      </c>
      <c r="O5" s="81">
        <f>+D5-F5</f>
        <v>30275</v>
      </c>
      <c r="P5" s="65">
        <f>VLOOKUP($C5,'Skala AGS'!$A$9:'Skala AGS'!$B$13,2)</f>
        <v>0.1</v>
      </c>
      <c r="Q5" s="69">
        <f>ROUND((O5*P5)/5,2)*5</f>
        <v>3027.5</v>
      </c>
      <c r="R5" s="82">
        <f>ROUND((O5*2.6%)/5,2)*5</f>
        <v>787.15000000000009</v>
      </c>
      <c r="S5" s="82">
        <v>360</v>
      </c>
      <c r="T5" s="63">
        <f>+Q5+R5+S5</f>
        <v>4174.6499999999996</v>
      </c>
      <c r="U5" s="33">
        <f>ROUND((T5/2)/5,2)*5</f>
        <v>2087.3500000000004</v>
      </c>
      <c r="V5" s="64">
        <f>ROUND((T5/2)/5,2)*5</f>
        <v>2087.3500000000004</v>
      </c>
      <c r="W5" s="32">
        <f>+D5</f>
        <v>56000</v>
      </c>
      <c r="X5" s="29">
        <f>VLOOKUP($C5,'Skala AGS'!$A$15:'Skala AGS'!$B$19,2)</f>
        <v>0.08</v>
      </c>
      <c r="Y5" s="76">
        <f>ROUND((W5*X5)/5,2)*5</f>
        <v>4480</v>
      </c>
      <c r="Z5" s="32">
        <f>ROUND((W5*2.6%)/5,2)*5</f>
        <v>1456</v>
      </c>
      <c r="AA5" s="32">
        <v>360</v>
      </c>
      <c r="AB5" s="60">
        <f>+Y5+Z5+AA5</f>
        <v>6296</v>
      </c>
      <c r="AC5" s="32">
        <f>ROUND((AB5/2)/5,2)*5</f>
        <v>3148</v>
      </c>
      <c r="AD5" s="61">
        <f>ROUND((AB5/2)/5,2)*5</f>
        <v>3148</v>
      </c>
      <c r="AE5" s="81">
        <f>+D5</f>
        <v>56000</v>
      </c>
      <c r="AF5" s="65">
        <f>VLOOKUP($C5,'Skala AGS'!$A$21:'Skala AGS'!$B$25,2)</f>
        <v>0.08</v>
      </c>
      <c r="AG5" s="82">
        <f>ROUND((AE5*AF5)/5,2)*5</f>
        <v>4480</v>
      </c>
      <c r="AH5" s="82">
        <f>ROUND((AE5*2.6%)/5,2)*5</f>
        <v>1456</v>
      </c>
      <c r="AI5" s="82">
        <v>360</v>
      </c>
      <c r="AJ5" s="63">
        <f>+AG5+AH5+AI5</f>
        <v>6296</v>
      </c>
      <c r="AK5" s="33">
        <f>ROUND((AJ5/2)/5,2)*5</f>
        <v>3148</v>
      </c>
      <c r="AL5" s="64">
        <f>ROUND((AJ5/2)/5,2)*5</f>
        <v>3148</v>
      </c>
      <c r="AM5" s="32">
        <f>+D5</f>
        <v>56000</v>
      </c>
      <c r="AN5" s="29">
        <f>VLOOKUP($C5,'Skala AGS'!$A$27:'Skala AGS'!$B$31,2)</f>
        <v>0.13</v>
      </c>
      <c r="AO5" s="32">
        <f>ROUND((AM5*AN5)/5,2)*5</f>
        <v>7280</v>
      </c>
      <c r="AP5" s="32">
        <f>ROUND((AM5*2.6%)/5,2)*5</f>
        <v>1456</v>
      </c>
      <c r="AQ5" s="32">
        <v>360</v>
      </c>
      <c r="AR5" s="60">
        <f>+AO5+AP5+AQ5</f>
        <v>9096</v>
      </c>
      <c r="AS5" s="32">
        <f>ROUND((AR5/2)/5,2)*5</f>
        <v>4548</v>
      </c>
      <c r="AT5" s="61">
        <f>ROUND((AR5/2)/5,2)*5</f>
        <v>4548</v>
      </c>
      <c r="AU5" s="81">
        <f>+D5</f>
        <v>56000</v>
      </c>
      <c r="AV5" s="65">
        <f>VLOOKUP($C5,'Skala AGS'!$A$33:'Skala AGS'!$B$37,2)</f>
        <v>0.13</v>
      </c>
      <c r="AW5" s="82">
        <f>ROUND((AU5*AV5)/5,2)*5</f>
        <v>7280</v>
      </c>
      <c r="AX5" s="82">
        <f>ROUND((AU5*2.6%)/5,2)*5</f>
        <v>1456</v>
      </c>
      <c r="AY5" s="82">
        <v>360</v>
      </c>
      <c r="AZ5" s="63">
        <f>+AW5+AX5+AY5</f>
        <v>9096</v>
      </c>
      <c r="BA5" s="33">
        <f>ROUND((AZ5/2)/5,2)*5</f>
        <v>4548</v>
      </c>
      <c r="BB5" s="64">
        <f>ROUND((AZ5/2)/5,2)*5</f>
        <v>4548</v>
      </c>
    </row>
    <row r="6" spans="1:54" x14ac:dyDescent="0.2">
      <c r="A6" s="34" t="s">
        <v>30</v>
      </c>
      <c r="B6" s="35"/>
      <c r="C6" s="36"/>
      <c r="D6" s="37"/>
      <c r="E6" s="38"/>
      <c r="F6" s="31"/>
      <c r="G6" s="31"/>
      <c r="H6" s="73"/>
      <c r="I6" s="31"/>
      <c r="J6" s="31"/>
      <c r="K6" s="31"/>
      <c r="L6" s="39"/>
      <c r="M6" s="37">
        <f>ROUND((M$5/12)/5,2)*5</f>
        <v>173.95</v>
      </c>
      <c r="N6" s="40">
        <f>ROUND((N$5/12)/5,2)*5</f>
        <v>173.95</v>
      </c>
      <c r="O6" s="70">
        <f t="shared" ref="O6:AV6" si="0">ROUND((O$5/12)/5,2)*5</f>
        <v>2522.9</v>
      </c>
      <c r="P6" s="70">
        <f t="shared" si="0"/>
        <v>0</v>
      </c>
      <c r="Q6" s="70"/>
      <c r="R6" s="70"/>
      <c r="S6" s="70"/>
      <c r="T6" s="39"/>
      <c r="U6" s="37">
        <f>ROUND((U$5/12)/5,2)*5</f>
        <v>173.95</v>
      </c>
      <c r="V6" s="40">
        <f>ROUND((V$5/12)/5,2)*5</f>
        <v>173.95</v>
      </c>
      <c r="W6" s="31">
        <f t="shared" si="0"/>
        <v>4666.6500000000005</v>
      </c>
      <c r="X6" s="31">
        <f t="shared" si="0"/>
        <v>0</v>
      </c>
      <c r="Y6" s="31"/>
      <c r="Z6" s="31"/>
      <c r="AA6" s="31"/>
      <c r="AB6" s="39"/>
      <c r="AC6" s="37">
        <f>ROUND((AC$5/12)/5,2)*5</f>
        <v>262.35000000000002</v>
      </c>
      <c r="AD6" s="40">
        <f>ROUND((AD$5/12)/5,2)*5</f>
        <v>262.35000000000002</v>
      </c>
      <c r="AE6" s="70">
        <f t="shared" si="0"/>
        <v>4666.6500000000005</v>
      </c>
      <c r="AF6" s="70">
        <f t="shared" si="0"/>
        <v>0</v>
      </c>
      <c r="AG6" s="70"/>
      <c r="AH6" s="70"/>
      <c r="AI6" s="70"/>
      <c r="AJ6" s="39"/>
      <c r="AK6" s="37">
        <f>ROUND((AK$5/12)/5,2)*5</f>
        <v>262.35000000000002</v>
      </c>
      <c r="AL6" s="40">
        <f>ROUND((AL$5/12)/5,2)*5</f>
        <v>262.35000000000002</v>
      </c>
      <c r="AM6" s="31">
        <f t="shared" si="0"/>
        <v>4666.6500000000005</v>
      </c>
      <c r="AN6" s="31">
        <f t="shared" si="0"/>
        <v>0</v>
      </c>
      <c r="AO6" s="31"/>
      <c r="AP6" s="31"/>
      <c r="AQ6" s="31"/>
      <c r="AR6" s="39"/>
      <c r="AS6" s="37">
        <f>ROUND((AS$5/12)/5,2)*5</f>
        <v>379</v>
      </c>
      <c r="AT6" s="40">
        <f>ROUND((AT$5/12)/5,2)*5</f>
        <v>379</v>
      </c>
      <c r="AU6" s="70">
        <f t="shared" si="0"/>
        <v>4666.6500000000005</v>
      </c>
      <c r="AV6" s="70">
        <f t="shared" si="0"/>
        <v>0</v>
      </c>
      <c r="AW6" s="70"/>
      <c r="AX6" s="70"/>
      <c r="AY6" s="70"/>
      <c r="AZ6" s="39"/>
      <c r="BA6" s="37">
        <f>ROUND((BA$5/12)/5,2)*5</f>
        <v>379</v>
      </c>
      <c r="BB6" s="40">
        <f>ROUND((BB$5/12)/5,2)*5</f>
        <v>379</v>
      </c>
    </row>
    <row r="7" spans="1:54" x14ac:dyDescent="0.2">
      <c r="A7" s="41" t="s">
        <v>31</v>
      </c>
      <c r="B7" s="42"/>
      <c r="C7" s="42"/>
      <c r="D7" s="43"/>
      <c r="E7" s="44"/>
      <c r="F7" s="31"/>
      <c r="G7" s="31"/>
      <c r="H7" s="73"/>
      <c r="I7" s="31"/>
      <c r="J7" s="31"/>
      <c r="K7" s="31"/>
      <c r="L7" s="45"/>
      <c r="M7" s="43">
        <f>ROUND((M$5/12/50*40)/5,2)*5</f>
        <v>139.14999999999998</v>
      </c>
      <c r="N7" s="46">
        <f>ROUND((N$5/12/50*60)/5,2)*5</f>
        <v>208.75</v>
      </c>
      <c r="O7" s="70">
        <f t="shared" ref="O7:AV7" si="1">ROUND((O$5/12/50*40)/5,2)*5</f>
        <v>2018.3500000000001</v>
      </c>
      <c r="P7" s="70">
        <f t="shared" si="1"/>
        <v>0</v>
      </c>
      <c r="Q7" s="70"/>
      <c r="R7" s="70"/>
      <c r="S7" s="70"/>
      <c r="T7" s="45"/>
      <c r="U7" s="43">
        <f>ROUND((U$5/12/50*40)/5,2)*5</f>
        <v>139.14999999999998</v>
      </c>
      <c r="V7" s="46">
        <f>ROUND((V$5/12/50*60)/5,2)*5</f>
        <v>208.75</v>
      </c>
      <c r="W7" s="31">
        <f t="shared" si="1"/>
        <v>3733.35</v>
      </c>
      <c r="X7" s="31">
        <f t="shared" si="1"/>
        <v>0</v>
      </c>
      <c r="Y7" s="31"/>
      <c r="Z7" s="31"/>
      <c r="AA7" s="31"/>
      <c r="AB7" s="45"/>
      <c r="AC7" s="43">
        <f>ROUND((AC$5/12/50*40)/5,2)*5</f>
        <v>209.85</v>
      </c>
      <c r="AD7" s="46">
        <f>ROUND((AD$5/12/50*60)/5,2)*5</f>
        <v>314.8</v>
      </c>
      <c r="AE7" s="70">
        <f t="shared" si="1"/>
        <v>3733.35</v>
      </c>
      <c r="AF7" s="70">
        <f t="shared" si="1"/>
        <v>0</v>
      </c>
      <c r="AG7" s="70"/>
      <c r="AH7" s="70"/>
      <c r="AI7" s="70"/>
      <c r="AJ7" s="45"/>
      <c r="AK7" s="43">
        <f>ROUND((AK$5/12/50*40)/5,2)*5</f>
        <v>209.85</v>
      </c>
      <c r="AL7" s="46">
        <f>ROUND((AL$5/12/50*60)/5,2)*5</f>
        <v>314.8</v>
      </c>
      <c r="AM7" s="31">
        <f t="shared" si="1"/>
        <v>3733.35</v>
      </c>
      <c r="AN7" s="31">
        <f t="shared" si="1"/>
        <v>0</v>
      </c>
      <c r="AO7" s="31"/>
      <c r="AP7" s="31"/>
      <c r="AQ7" s="31"/>
      <c r="AR7" s="45"/>
      <c r="AS7" s="43">
        <f>ROUND((AS$5/12/50*40)/5,2)*5</f>
        <v>303.2</v>
      </c>
      <c r="AT7" s="46">
        <f>ROUND((AT$5/12/50*60)/5,2)*5</f>
        <v>454.79999999999995</v>
      </c>
      <c r="AU7" s="70">
        <f t="shared" si="1"/>
        <v>3733.35</v>
      </c>
      <c r="AV7" s="70">
        <f t="shared" si="1"/>
        <v>0</v>
      </c>
      <c r="AW7" s="70"/>
      <c r="AX7" s="70"/>
      <c r="AY7" s="70"/>
      <c r="AZ7" s="45"/>
      <c r="BA7" s="43">
        <f>ROUND((BA$5/12/50*40)/5,2)*5</f>
        <v>303.2</v>
      </c>
      <c r="BB7" s="46">
        <f>ROUND((BB$5/12/50*60)/5,2)*5</f>
        <v>454.79999999999995</v>
      </c>
    </row>
    <row r="8" spans="1:54" x14ac:dyDescent="0.2">
      <c r="A8" s="47" t="s">
        <v>32</v>
      </c>
      <c r="B8" s="48"/>
      <c r="C8" s="48"/>
      <c r="D8" s="49"/>
      <c r="E8" s="50"/>
      <c r="F8" s="31"/>
      <c r="G8" s="31"/>
      <c r="H8" s="73"/>
      <c r="I8" s="31"/>
      <c r="J8" s="31"/>
      <c r="K8" s="31"/>
      <c r="L8" s="51"/>
      <c r="M8" s="49">
        <f>ROUND((M$5/12/50*30)/5,2)*5</f>
        <v>104.35000000000001</v>
      </c>
      <c r="N8" s="52">
        <f>ROUND((N$5/12/50*70)/5,2)*5</f>
        <v>243.5</v>
      </c>
      <c r="O8" s="70">
        <f t="shared" ref="O8:AV8" si="2">ROUND((O$5/12/50*30)/5,2)*5</f>
        <v>1513.75</v>
      </c>
      <c r="P8" s="70">
        <f t="shared" si="2"/>
        <v>0</v>
      </c>
      <c r="Q8" s="70"/>
      <c r="R8" s="70"/>
      <c r="S8" s="70"/>
      <c r="T8" s="51"/>
      <c r="U8" s="49">
        <f>ROUND((U$5/12/50*30)/5,2)*5</f>
        <v>104.35000000000001</v>
      </c>
      <c r="V8" s="52">
        <f>ROUND((V$5/12/50*70)/5,2)*5</f>
        <v>243.5</v>
      </c>
      <c r="W8" s="31">
        <f t="shared" si="2"/>
        <v>2800</v>
      </c>
      <c r="X8" s="31">
        <f t="shared" si="2"/>
        <v>0</v>
      </c>
      <c r="Y8" s="31"/>
      <c r="Z8" s="31"/>
      <c r="AA8" s="31"/>
      <c r="AB8" s="51"/>
      <c r="AC8" s="49">
        <f>ROUND((AC$5/12/50*30)/5,2)*5</f>
        <v>157.4</v>
      </c>
      <c r="AD8" s="52">
        <f>ROUND((AD$5/12/50*70)/5,2)*5</f>
        <v>367.25</v>
      </c>
      <c r="AE8" s="70">
        <f t="shared" si="2"/>
        <v>2800</v>
      </c>
      <c r="AF8" s="70">
        <f t="shared" si="2"/>
        <v>0</v>
      </c>
      <c r="AG8" s="70"/>
      <c r="AH8" s="70"/>
      <c r="AI8" s="70"/>
      <c r="AJ8" s="51"/>
      <c r="AK8" s="49">
        <f>ROUND((AK$5/12/50*30)/5,2)*5</f>
        <v>157.4</v>
      </c>
      <c r="AL8" s="52">
        <f>ROUND((AL$5/12/50*70)/5,2)*5</f>
        <v>367.25</v>
      </c>
      <c r="AM8" s="31">
        <f t="shared" si="2"/>
        <v>2800</v>
      </c>
      <c r="AN8" s="31">
        <f t="shared" si="2"/>
        <v>0</v>
      </c>
      <c r="AO8" s="31"/>
      <c r="AP8" s="31"/>
      <c r="AQ8" s="31"/>
      <c r="AR8" s="51"/>
      <c r="AS8" s="49">
        <f>ROUND((AS$5/12/50*30)/5,2)*5</f>
        <v>227.39999999999998</v>
      </c>
      <c r="AT8" s="52">
        <f>ROUND((AT$5/12/50*70)/5,2)*5</f>
        <v>530.6</v>
      </c>
      <c r="AU8" s="70">
        <f t="shared" si="2"/>
        <v>2800</v>
      </c>
      <c r="AV8" s="70">
        <f t="shared" si="2"/>
        <v>0</v>
      </c>
      <c r="AW8" s="70"/>
      <c r="AX8" s="70"/>
      <c r="AY8" s="70"/>
      <c r="AZ8" s="51"/>
      <c r="BA8" s="49">
        <f>ROUND((BA$5/12/50*30)/5,2)*5</f>
        <v>227.39999999999998</v>
      </c>
      <c r="BB8" s="52">
        <f>ROUND((BB$5/12/50*70)/5,2)*5</f>
        <v>530.6</v>
      </c>
    </row>
    <row r="9" spans="1:54" s="12" customFormat="1" x14ac:dyDescent="0.2">
      <c r="D9" s="7"/>
      <c r="E9" s="8"/>
      <c r="F9" s="26"/>
      <c r="G9" s="26"/>
      <c r="H9" s="29"/>
      <c r="I9" s="26"/>
      <c r="J9" s="26"/>
      <c r="K9" s="26"/>
      <c r="L9" s="57"/>
      <c r="M9" s="58"/>
      <c r="N9" s="59"/>
      <c r="O9" s="69"/>
      <c r="P9" s="69"/>
      <c r="Q9" s="69"/>
      <c r="R9" s="69"/>
      <c r="S9" s="69"/>
      <c r="T9" s="57"/>
      <c r="U9" s="58"/>
      <c r="V9" s="59"/>
      <c r="W9" s="26"/>
      <c r="X9" s="26"/>
      <c r="Y9" s="26"/>
      <c r="Z9" s="26"/>
      <c r="AA9" s="26"/>
      <c r="AB9" s="57"/>
      <c r="AC9" s="58"/>
      <c r="AD9" s="59"/>
      <c r="AE9" s="69"/>
      <c r="AF9" s="69"/>
      <c r="AG9" s="69"/>
      <c r="AH9" s="69"/>
      <c r="AI9" s="69"/>
      <c r="AJ9" s="57"/>
      <c r="AK9" s="58"/>
      <c r="AL9" s="59"/>
      <c r="AM9" s="26"/>
      <c r="AN9" s="26"/>
      <c r="AO9" s="26"/>
      <c r="AP9" s="26"/>
      <c r="AQ9" s="26"/>
      <c r="AR9" s="57"/>
      <c r="AS9" s="58"/>
      <c r="AT9" s="59"/>
      <c r="AU9" s="69"/>
      <c r="AV9" s="69"/>
      <c r="AW9" s="69"/>
      <c r="AX9" s="69"/>
      <c r="AY9" s="69"/>
      <c r="AZ9" s="57"/>
      <c r="BA9" s="58"/>
      <c r="BB9" s="59"/>
    </row>
    <row r="10" spans="1:54" x14ac:dyDescent="0.2">
      <c r="F10" s="26"/>
      <c r="G10" s="26"/>
      <c r="H10" s="29"/>
      <c r="I10" s="26"/>
      <c r="J10" s="26"/>
      <c r="K10" s="26"/>
      <c r="L10" s="83" t="s">
        <v>40</v>
      </c>
      <c r="M10" s="84" t="s">
        <v>41</v>
      </c>
      <c r="N10" s="85" t="s">
        <v>42</v>
      </c>
      <c r="O10" s="86" t="s">
        <v>6</v>
      </c>
      <c r="P10" s="87" t="s">
        <v>2</v>
      </c>
      <c r="Q10" s="88" t="s">
        <v>3</v>
      </c>
      <c r="R10" s="88" t="s">
        <v>4</v>
      </c>
      <c r="S10" s="88" t="s">
        <v>8</v>
      </c>
      <c r="T10" s="89" t="s">
        <v>40</v>
      </c>
      <c r="U10" s="90" t="s">
        <v>41</v>
      </c>
      <c r="V10" s="91" t="s">
        <v>42</v>
      </c>
      <c r="W10" s="84" t="s">
        <v>11</v>
      </c>
      <c r="X10" s="84" t="s">
        <v>2</v>
      </c>
      <c r="Y10" s="84" t="s">
        <v>3</v>
      </c>
      <c r="Z10" s="84" t="s">
        <v>15</v>
      </c>
      <c r="AA10" s="84" t="s">
        <v>12</v>
      </c>
      <c r="AB10" s="83" t="s">
        <v>40</v>
      </c>
      <c r="AC10" s="84" t="s">
        <v>41</v>
      </c>
      <c r="AD10" s="85" t="s">
        <v>42</v>
      </c>
      <c r="AE10" s="88" t="s">
        <v>6</v>
      </c>
      <c r="AF10" s="92" t="s">
        <v>2</v>
      </c>
      <c r="AG10" s="88" t="s">
        <v>3</v>
      </c>
      <c r="AH10" s="88" t="s">
        <v>15</v>
      </c>
      <c r="AI10" s="88" t="s">
        <v>12</v>
      </c>
      <c r="AJ10" s="89" t="s">
        <v>40</v>
      </c>
      <c r="AK10" s="90" t="s">
        <v>41</v>
      </c>
      <c r="AL10" s="91" t="s">
        <v>42</v>
      </c>
      <c r="AM10" s="84" t="s">
        <v>11</v>
      </c>
      <c r="AN10" s="84" t="s">
        <v>2</v>
      </c>
      <c r="AO10" s="84" t="s">
        <v>3</v>
      </c>
      <c r="AP10" s="84" t="s">
        <v>15</v>
      </c>
      <c r="AQ10" s="84" t="s">
        <v>12</v>
      </c>
      <c r="AR10" s="83" t="s">
        <v>40</v>
      </c>
      <c r="AS10" s="84" t="s">
        <v>41</v>
      </c>
      <c r="AT10" s="85" t="s">
        <v>42</v>
      </c>
      <c r="AU10" s="88" t="s">
        <v>6</v>
      </c>
      <c r="AV10" s="92" t="s">
        <v>2</v>
      </c>
      <c r="AW10" s="88" t="s">
        <v>3</v>
      </c>
      <c r="AX10" s="88" t="s">
        <v>15</v>
      </c>
      <c r="AY10" s="88" t="s">
        <v>12</v>
      </c>
      <c r="AZ10" s="89" t="s">
        <v>40</v>
      </c>
      <c r="BA10" s="90" t="s">
        <v>41</v>
      </c>
      <c r="BB10" s="91" t="s">
        <v>42</v>
      </c>
    </row>
    <row r="11" spans="1:54" x14ac:dyDescent="0.2">
      <c r="A11" s="18" t="s">
        <v>26</v>
      </c>
      <c r="B11" s="19">
        <v>26432</v>
      </c>
      <c r="C11" s="20">
        <f>YEAR($B$1)-YEAR(B11)</f>
        <v>51</v>
      </c>
      <c r="D11" s="21">
        <v>57900</v>
      </c>
      <c r="E11" s="22">
        <v>1</v>
      </c>
      <c r="F11" s="26">
        <f>'Skala AGS'!$B$42*E11</f>
        <v>25725</v>
      </c>
      <c r="G11" s="26">
        <f>+D11-F11</f>
        <v>32175</v>
      </c>
      <c r="H11" s="29">
        <f>VLOOKUP($C11,'Skala AGS'!$A$2:'Skala AGS'!$B$6,2)</f>
        <v>0.15</v>
      </c>
      <c r="I11" s="26">
        <f>ROUND((G11*H11)/5,2)*5</f>
        <v>4826.25</v>
      </c>
      <c r="J11" s="26">
        <f>ROUND((G11*2.6%)/5,2)*5</f>
        <v>836.55</v>
      </c>
      <c r="K11" s="26">
        <v>360</v>
      </c>
      <c r="L11" s="60">
        <f>+I11+J11+K11</f>
        <v>6022.8</v>
      </c>
      <c r="M11" s="32">
        <f>ROUND((L11/2)/5,2)*5</f>
        <v>3011.3999999999996</v>
      </c>
      <c r="N11" s="61">
        <f>ROUND((L11/2)/5,2)*5</f>
        <v>3011.3999999999996</v>
      </c>
      <c r="O11" s="71">
        <f>+D11-F11</f>
        <v>32175</v>
      </c>
      <c r="P11" s="65">
        <f>VLOOKUP($C11,'Skala AGS'!$A$9:'Skala AGS'!$B$13,2)</f>
        <v>0.15</v>
      </c>
      <c r="Q11" s="69">
        <f>ROUND((O11*P11)/5,2)*5</f>
        <v>4826.25</v>
      </c>
      <c r="R11" s="69">
        <f>ROUND((O11*2.6%)/5,2)*5</f>
        <v>836.55</v>
      </c>
      <c r="S11" s="69">
        <v>360</v>
      </c>
      <c r="T11" s="63">
        <f>+Q11+R11+S11</f>
        <v>6022.8</v>
      </c>
      <c r="U11" s="33">
        <f>ROUND((T11/2)/5,2)*5</f>
        <v>3011.3999999999996</v>
      </c>
      <c r="V11" s="64">
        <f>ROUND((T11/2)/5,2)*5</f>
        <v>3011.3999999999996</v>
      </c>
      <c r="W11" s="26">
        <f>+D11</f>
        <v>57900</v>
      </c>
      <c r="X11" s="29">
        <f>VLOOKUP($C11,'Skala AGS'!$A$15:'Skala AGS'!$B$19,2)</f>
        <v>0.12</v>
      </c>
      <c r="Y11" s="76">
        <f>ROUND((W11*X11)/5,2)*5</f>
        <v>6948</v>
      </c>
      <c r="Z11" s="26">
        <f>ROUND((W11*2.6%)/5,2)*5</f>
        <v>1505.3999999999999</v>
      </c>
      <c r="AA11" s="26">
        <v>360</v>
      </c>
      <c r="AB11" s="60">
        <f>+Y11+Z11+AA11</f>
        <v>8813.4</v>
      </c>
      <c r="AC11" s="32">
        <f>ROUND((AB11/2)/5,2)*5</f>
        <v>4406.7</v>
      </c>
      <c r="AD11" s="61">
        <f>ROUND((AB11/2)/5,2)*5</f>
        <v>4406.7</v>
      </c>
      <c r="AE11" s="71">
        <f>+D11</f>
        <v>57900</v>
      </c>
      <c r="AF11" s="65">
        <f>VLOOKUP($C11,'Skala AGS'!$A$21:'Skala AGS'!$B$25,2)</f>
        <v>0.12</v>
      </c>
      <c r="AG11" s="69">
        <f>ROUND((AE11*AF11)/5,2)*5</f>
        <v>6948</v>
      </c>
      <c r="AH11" s="69">
        <f>ROUND((AE11*2.6%)/5,2)*5</f>
        <v>1505.3999999999999</v>
      </c>
      <c r="AI11" s="69">
        <v>360</v>
      </c>
      <c r="AJ11" s="63">
        <f>+AG11+AH11+AI11</f>
        <v>8813.4</v>
      </c>
      <c r="AK11" s="33">
        <f>ROUND((AJ11/2)/5,2)*5</f>
        <v>4406.7</v>
      </c>
      <c r="AL11" s="64">
        <f>ROUND((AJ11/2)/5,2)*5</f>
        <v>4406.7</v>
      </c>
      <c r="AM11" s="26">
        <f>+D11</f>
        <v>57900</v>
      </c>
      <c r="AN11" s="29">
        <f>VLOOKUP($C11,'Skala AGS'!$A$27:'Skala AGS'!$B$31,2)</f>
        <v>0.17</v>
      </c>
      <c r="AO11" s="26">
        <f>ROUND((AM11*AN11)/5,2)*5</f>
        <v>9843</v>
      </c>
      <c r="AP11" s="26">
        <f>ROUND((AM11*2.6%)/5,2)*5</f>
        <v>1505.3999999999999</v>
      </c>
      <c r="AQ11" s="26">
        <v>360</v>
      </c>
      <c r="AR11" s="60">
        <f>+AO11+AP11+AQ11</f>
        <v>11708.4</v>
      </c>
      <c r="AS11" s="32">
        <f>ROUND((AR11/2)/5,2)*5</f>
        <v>5854.2</v>
      </c>
      <c r="AT11" s="61">
        <f>ROUND((AR11/2)/5,2)*5</f>
        <v>5854.2</v>
      </c>
      <c r="AU11" s="71">
        <f>+D11</f>
        <v>57900</v>
      </c>
      <c r="AV11" s="65">
        <f>VLOOKUP($C11,'Skala AGS'!$A$33:'Skala AGS'!$B$37,2)</f>
        <v>0.17</v>
      </c>
      <c r="AW11" s="69">
        <f>ROUND((AU11*AV11)/5,2)*5</f>
        <v>9843</v>
      </c>
      <c r="AX11" s="69">
        <f>ROUND((AU11*2.6%)/5,2)*5</f>
        <v>1505.3999999999999</v>
      </c>
      <c r="AY11" s="69">
        <v>360</v>
      </c>
      <c r="AZ11" s="63">
        <f>+AW11+AX11+AY11</f>
        <v>11708.4</v>
      </c>
      <c r="BA11" s="33">
        <f>ROUND((AZ11/2)/5,2)*5</f>
        <v>5854.2</v>
      </c>
      <c r="BB11" s="64">
        <f>ROUND((AZ11/2)/5,2)*5</f>
        <v>5854.2</v>
      </c>
    </row>
    <row r="12" spans="1:54" x14ac:dyDescent="0.2">
      <c r="A12" s="34" t="s">
        <v>30</v>
      </c>
      <c r="B12" s="35"/>
      <c r="C12" s="36"/>
      <c r="D12" s="37"/>
      <c r="E12" s="38"/>
      <c r="F12" s="31"/>
      <c r="G12" s="31"/>
      <c r="H12" s="73"/>
      <c r="I12" s="31"/>
      <c r="J12" s="31"/>
      <c r="K12" s="31"/>
      <c r="L12" s="39"/>
      <c r="M12" s="37">
        <f>ROUND((M$11/12)/5,2)*5</f>
        <v>250.95</v>
      </c>
      <c r="N12" s="40">
        <f>ROUND((N$11/12)/5,2)*5</f>
        <v>250.95</v>
      </c>
      <c r="O12" s="70">
        <f t="shared" ref="O12:AV12" si="3">ROUND((O$5/12)/5,2)*5</f>
        <v>2522.9</v>
      </c>
      <c r="P12" s="70">
        <f t="shared" si="3"/>
        <v>0</v>
      </c>
      <c r="Q12" s="70"/>
      <c r="R12" s="70"/>
      <c r="S12" s="70"/>
      <c r="T12" s="39"/>
      <c r="U12" s="37">
        <f>ROUND((U$11/12)/5,2)*5</f>
        <v>250.95</v>
      </c>
      <c r="V12" s="40">
        <f>ROUND((V$11/12)/5,2)*5</f>
        <v>250.95</v>
      </c>
      <c r="W12" s="31">
        <f t="shared" si="3"/>
        <v>4666.6500000000005</v>
      </c>
      <c r="X12" s="31">
        <f t="shared" si="3"/>
        <v>0</v>
      </c>
      <c r="Y12" s="31"/>
      <c r="Z12" s="31"/>
      <c r="AA12" s="31"/>
      <c r="AB12" s="39"/>
      <c r="AC12" s="37">
        <f>ROUND((AC$11/12)/5,2)*5</f>
        <v>367.25</v>
      </c>
      <c r="AD12" s="40">
        <f>ROUND((AD$11/12)/5,2)*5</f>
        <v>367.25</v>
      </c>
      <c r="AE12" s="70">
        <f t="shared" si="3"/>
        <v>4666.6500000000005</v>
      </c>
      <c r="AF12" s="70">
        <f t="shared" si="3"/>
        <v>0</v>
      </c>
      <c r="AG12" s="70"/>
      <c r="AH12" s="70"/>
      <c r="AI12" s="70"/>
      <c r="AJ12" s="39"/>
      <c r="AK12" s="37">
        <f>ROUND((AK$11/12)/5,2)*5</f>
        <v>367.25</v>
      </c>
      <c r="AL12" s="40">
        <f>ROUND((AL$11/12)/5,2)*5</f>
        <v>367.25</v>
      </c>
      <c r="AM12" s="31">
        <f>ROUND((AM$11/12)/5,2)*5</f>
        <v>4825</v>
      </c>
      <c r="AN12" s="31">
        <f t="shared" si="3"/>
        <v>0</v>
      </c>
      <c r="AO12" s="31"/>
      <c r="AP12" s="31"/>
      <c r="AQ12" s="31"/>
      <c r="AR12" s="39"/>
      <c r="AS12" s="37">
        <f>ROUND((AS$11/12)/5,2)*5</f>
        <v>487.84999999999997</v>
      </c>
      <c r="AT12" s="40">
        <f>ROUND((AT$11/12)/5,2)*5</f>
        <v>487.84999999999997</v>
      </c>
      <c r="AU12" s="70">
        <f t="shared" si="3"/>
        <v>4666.6500000000005</v>
      </c>
      <c r="AV12" s="70">
        <f t="shared" si="3"/>
        <v>0</v>
      </c>
      <c r="AW12" s="70"/>
      <c r="AX12" s="70"/>
      <c r="AY12" s="70"/>
      <c r="AZ12" s="39"/>
      <c r="BA12" s="37">
        <f>ROUND((BA$11/12)/5,2)*5</f>
        <v>487.84999999999997</v>
      </c>
      <c r="BB12" s="40">
        <f>ROUND((BB$11/12)/5,2)*5</f>
        <v>487.84999999999997</v>
      </c>
    </row>
    <row r="13" spans="1:54" x14ac:dyDescent="0.2">
      <c r="A13" s="41" t="s">
        <v>31</v>
      </c>
      <c r="B13" s="42"/>
      <c r="C13" s="42"/>
      <c r="D13" s="43"/>
      <c r="E13" s="44"/>
      <c r="F13" s="31"/>
      <c r="G13" s="31"/>
      <c r="H13" s="73"/>
      <c r="I13" s="31"/>
      <c r="J13" s="31"/>
      <c r="K13" s="31"/>
      <c r="L13" s="45"/>
      <c r="M13" s="43">
        <f>ROUND((M$11/12/50*40)/5,2)*5</f>
        <v>200.75</v>
      </c>
      <c r="N13" s="46">
        <f>ROUND((N$11/12/50*60)/5,2)*5</f>
        <v>301.14999999999998</v>
      </c>
      <c r="O13" s="70">
        <f t="shared" ref="O13:AV13" si="4">ROUND((O$5/12/50*40)/5,2)*5</f>
        <v>2018.3500000000001</v>
      </c>
      <c r="P13" s="70">
        <f t="shared" si="4"/>
        <v>0</v>
      </c>
      <c r="Q13" s="70"/>
      <c r="R13" s="70"/>
      <c r="S13" s="70"/>
      <c r="T13" s="45"/>
      <c r="U13" s="43">
        <f>ROUND((U$11/12/50*40)/5,2)*5</f>
        <v>200.75</v>
      </c>
      <c r="V13" s="46">
        <f>ROUND((V$11/12/50*60)/5,2)*5</f>
        <v>301.14999999999998</v>
      </c>
      <c r="W13" s="31">
        <f t="shared" si="4"/>
        <v>3733.35</v>
      </c>
      <c r="X13" s="31">
        <f t="shared" si="4"/>
        <v>0</v>
      </c>
      <c r="Y13" s="31"/>
      <c r="Z13" s="31"/>
      <c r="AA13" s="31"/>
      <c r="AB13" s="45"/>
      <c r="AC13" s="43">
        <f>ROUND((AC$11/12/50*40)/5,2)*5</f>
        <v>293.8</v>
      </c>
      <c r="AD13" s="46">
        <f>ROUND((AD$11/12/50*60)/5,2)*5</f>
        <v>440.65</v>
      </c>
      <c r="AE13" s="70">
        <f t="shared" si="4"/>
        <v>3733.35</v>
      </c>
      <c r="AF13" s="70">
        <f t="shared" si="4"/>
        <v>0</v>
      </c>
      <c r="AG13" s="70"/>
      <c r="AH13" s="70"/>
      <c r="AI13" s="70"/>
      <c r="AJ13" s="45"/>
      <c r="AK13" s="43">
        <f>ROUND((AK$11/12/50*40)/5,2)*5</f>
        <v>293.8</v>
      </c>
      <c r="AL13" s="46">
        <f>ROUND((AL$11/12/50*60)/5,2)*5</f>
        <v>440.65</v>
      </c>
      <c r="AM13" s="31">
        <f>ROUND((AM$11/12/50*40)/5,2)*5</f>
        <v>3860</v>
      </c>
      <c r="AN13" s="31">
        <f t="shared" si="4"/>
        <v>0</v>
      </c>
      <c r="AO13" s="31"/>
      <c r="AP13" s="31"/>
      <c r="AQ13" s="31"/>
      <c r="AR13" s="45"/>
      <c r="AS13" s="43">
        <f>ROUND((AS$11/12/50*40)/5,2)*5</f>
        <v>390.3</v>
      </c>
      <c r="AT13" s="46">
        <f>ROUND((AT$11/12/50*60)/5,2)*5</f>
        <v>585.4</v>
      </c>
      <c r="AU13" s="70">
        <f t="shared" si="4"/>
        <v>3733.35</v>
      </c>
      <c r="AV13" s="70">
        <f t="shared" si="4"/>
        <v>0</v>
      </c>
      <c r="AW13" s="70"/>
      <c r="AX13" s="70"/>
      <c r="AY13" s="70"/>
      <c r="AZ13" s="45"/>
      <c r="BA13" s="43">
        <f>ROUND((BA$11/12/50*40)/5,2)*5</f>
        <v>390.3</v>
      </c>
      <c r="BB13" s="46">
        <f>ROUND((BB$11/12/50*60)/5,2)*5</f>
        <v>585.4</v>
      </c>
    </row>
    <row r="14" spans="1:54" x14ac:dyDescent="0.2">
      <c r="A14" s="47" t="s">
        <v>32</v>
      </c>
      <c r="B14" s="48"/>
      <c r="C14" s="48"/>
      <c r="D14" s="49"/>
      <c r="E14" s="50"/>
      <c r="F14" s="31"/>
      <c r="G14" s="31"/>
      <c r="H14" s="73"/>
      <c r="I14" s="31"/>
      <c r="J14" s="31"/>
      <c r="K14" s="31"/>
      <c r="L14" s="51"/>
      <c r="M14" s="49">
        <f>ROUND((M$11/12/50*30)/5,2)*5</f>
        <v>150.55000000000001</v>
      </c>
      <c r="N14" s="52">
        <f>ROUND((N$11/12/50*70)/5,2)*5</f>
        <v>351.34999999999997</v>
      </c>
      <c r="O14" s="70">
        <f t="shared" ref="O14:AV14" si="5">ROUND((O$5/12/50*30)/5,2)*5</f>
        <v>1513.75</v>
      </c>
      <c r="P14" s="70">
        <f t="shared" si="5"/>
        <v>0</v>
      </c>
      <c r="Q14" s="70"/>
      <c r="R14" s="70"/>
      <c r="S14" s="70"/>
      <c r="T14" s="51"/>
      <c r="U14" s="49">
        <f>ROUND((U$11/12/50*30)/5,2)*5</f>
        <v>150.55000000000001</v>
      </c>
      <c r="V14" s="52">
        <f>ROUND((V$11/12/50*70)/5,2)*5</f>
        <v>351.34999999999997</v>
      </c>
      <c r="W14" s="31">
        <f t="shared" si="5"/>
        <v>2800</v>
      </c>
      <c r="X14" s="31">
        <f t="shared" si="5"/>
        <v>0</v>
      </c>
      <c r="Y14" s="31"/>
      <c r="Z14" s="31"/>
      <c r="AA14" s="31"/>
      <c r="AB14" s="51"/>
      <c r="AC14" s="49">
        <f>ROUND((AC$11/12/50*30)/5,2)*5</f>
        <v>220.35</v>
      </c>
      <c r="AD14" s="52">
        <f>ROUND((AD$11/12/50*70)/5,2)*5</f>
        <v>514.09999999999991</v>
      </c>
      <c r="AE14" s="70">
        <f t="shared" si="5"/>
        <v>2800</v>
      </c>
      <c r="AF14" s="70">
        <f t="shared" si="5"/>
        <v>0</v>
      </c>
      <c r="AG14" s="70"/>
      <c r="AH14" s="70"/>
      <c r="AI14" s="70"/>
      <c r="AJ14" s="51"/>
      <c r="AK14" s="49">
        <f>ROUND((AK$11/12/50*30)/5,2)*5</f>
        <v>220.35</v>
      </c>
      <c r="AL14" s="52">
        <f>ROUND((AL$11/12/50*70)/5,2)*5</f>
        <v>514.09999999999991</v>
      </c>
      <c r="AM14" s="31">
        <f>ROUND((AM$11/12/50*30)/5,2)*5</f>
        <v>2895</v>
      </c>
      <c r="AN14" s="31">
        <f t="shared" si="5"/>
        <v>0</v>
      </c>
      <c r="AO14" s="31"/>
      <c r="AP14" s="31"/>
      <c r="AQ14" s="31"/>
      <c r="AR14" s="51"/>
      <c r="AS14" s="49">
        <f>ROUND((AS$11/12/50*30)/5,2)*5</f>
        <v>292.7</v>
      </c>
      <c r="AT14" s="52">
        <f>ROUND((AT$11/12/50*70)/5,2)*5</f>
        <v>683</v>
      </c>
      <c r="AU14" s="70">
        <f t="shared" si="5"/>
        <v>2800</v>
      </c>
      <c r="AV14" s="70">
        <f t="shared" si="5"/>
        <v>0</v>
      </c>
      <c r="AW14" s="70"/>
      <c r="AX14" s="70"/>
      <c r="AY14" s="70"/>
      <c r="AZ14" s="51"/>
      <c r="BA14" s="49">
        <f>ROUND((BA$11/12/50*30)/5,2)*5</f>
        <v>292.7</v>
      </c>
      <c r="BB14" s="52">
        <f>ROUND((BB$11/12/50*70)/5,2)*5</f>
        <v>683</v>
      </c>
    </row>
    <row r="15" spans="1:54" s="12" customFormat="1" x14ac:dyDescent="0.2">
      <c r="D15" s="7"/>
      <c r="E15" s="8"/>
      <c r="F15" s="26"/>
      <c r="G15" s="26"/>
      <c r="H15" s="29"/>
      <c r="I15" s="26"/>
      <c r="J15" s="26"/>
      <c r="K15" s="26"/>
      <c r="L15" s="57"/>
      <c r="M15" s="58"/>
      <c r="N15" s="59"/>
      <c r="O15" s="69"/>
      <c r="P15" s="69"/>
      <c r="Q15" s="69"/>
      <c r="R15" s="69"/>
      <c r="S15" s="69"/>
      <c r="T15" s="57"/>
      <c r="U15" s="58"/>
      <c r="V15" s="59"/>
      <c r="W15" s="26"/>
      <c r="X15" s="26"/>
      <c r="Y15" s="26"/>
      <c r="Z15" s="26"/>
      <c r="AA15" s="26"/>
      <c r="AB15" s="57"/>
      <c r="AC15" s="58"/>
      <c r="AD15" s="59"/>
      <c r="AE15" s="69"/>
      <c r="AF15" s="69"/>
      <c r="AG15" s="69"/>
      <c r="AH15" s="69"/>
      <c r="AI15" s="69"/>
      <c r="AJ15" s="57"/>
      <c r="AK15" s="58"/>
      <c r="AL15" s="59"/>
      <c r="AM15" s="26"/>
      <c r="AN15" s="26"/>
      <c r="AO15" s="26"/>
      <c r="AP15" s="26"/>
      <c r="AQ15" s="26"/>
      <c r="AR15" s="57"/>
      <c r="AS15" s="58"/>
      <c r="AT15" s="59"/>
      <c r="AU15" s="69"/>
      <c r="AV15" s="69"/>
      <c r="AW15" s="69"/>
      <c r="AX15" s="69"/>
      <c r="AY15" s="69"/>
      <c r="AZ15" s="57"/>
      <c r="BA15" s="58"/>
      <c r="BB15" s="59"/>
    </row>
    <row r="16" spans="1:54" x14ac:dyDescent="0.2">
      <c r="F16" s="26"/>
      <c r="G16" s="26"/>
      <c r="H16" s="29"/>
      <c r="I16" s="26"/>
      <c r="J16" s="26"/>
      <c r="K16" s="26"/>
      <c r="L16" s="83" t="s">
        <v>40</v>
      </c>
      <c r="M16" s="84" t="s">
        <v>41</v>
      </c>
      <c r="N16" s="85" t="s">
        <v>42</v>
      </c>
      <c r="O16" s="86" t="s">
        <v>6</v>
      </c>
      <c r="P16" s="87" t="s">
        <v>2</v>
      </c>
      <c r="Q16" s="88" t="s">
        <v>3</v>
      </c>
      <c r="R16" s="88" t="s">
        <v>4</v>
      </c>
      <c r="S16" s="88" t="s">
        <v>8</v>
      </c>
      <c r="T16" s="89" t="s">
        <v>40</v>
      </c>
      <c r="U16" s="90" t="s">
        <v>41</v>
      </c>
      <c r="V16" s="91" t="s">
        <v>42</v>
      </c>
      <c r="W16" s="84" t="s">
        <v>11</v>
      </c>
      <c r="X16" s="84" t="s">
        <v>2</v>
      </c>
      <c r="Y16" s="84" t="s">
        <v>3</v>
      </c>
      <c r="Z16" s="84" t="s">
        <v>15</v>
      </c>
      <c r="AA16" s="84" t="s">
        <v>12</v>
      </c>
      <c r="AB16" s="83" t="s">
        <v>40</v>
      </c>
      <c r="AC16" s="84" t="s">
        <v>41</v>
      </c>
      <c r="AD16" s="85" t="s">
        <v>42</v>
      </c>
      <c r="AE16" s="88" t="s">
        <v>6</v>
      </c>
      <c r="AF16" s="92" t="s">
        <v>2</v>
      </c>
      <c r="AG16" s="88" t="s">
        <v>3</v>
      </c>
      <c r="AH16" s="88" t="s">
        <v>15</v>
      </c>
      <c r="AI16" s="88" t="s">
        <v>12</v>
      </c>
      <c r="AJ16" s="89" t="s">
        <v>40</v>
      </c>
      <c r="AK16" s="90" t="s">
        <v>41</v>
      </c>
      <c r="AL16" s="91" t="s">
        <v>42</v>
      </c>
      <c r="AM16" s="84" t="s">
        <v>11</v>
      </c>
      <c r="AN16" s="84" t="s">
        <v>2</v>
      </c>
      <c r="AO16" s="84" t="s">
        <v>3</v>
      </c>
      <c r="AP16" s="84" t="s">
        <v>15</v>
      </c>
      <c r="AQ16" s="84" t="s">
        <v>12</v>
      </c>
      <c r="AR16" s="83" t="s">
        <v>40</v>
      </c>
      <c r="AS16" s="84" t="s">
        <v>41</v>
      </c>
      <c r="AT16" s="85" t="s">
        <v>42</v>
      </c>
      <c r="AU16" s="88" t="s">
        <v>6</v>
      </c>
      <c r="AV16" s="92" t="s">
        <v>2</v>
      </c>
      <c r="AW16" s="88" t="s">
        <v>3</v>
      </c>
      <c r="AX16" s="88" t="s">
        <v>15</v>
      </c>
      <c r="AY16" s="88" t="s">
        <v>12</v>
      </c>
      <c r="AZ16" s="89" t="s">
        <v>40</v>
      </c>
      <c r="BA16" s="90" t="s">
        <v>41</v>
      </c>
      <c r="BB16" s="91" t="s">
        <v>42</v>
      </c>
    </row>
    <row r="17" spans="1:54" x14ac:dyDescent="0.2">
      <c r="A17" s="18" t="s">
        <v>27</v>
      </c>
      <c r="B17" s="19">
        <v>30084</v>
      </c>
      <c r="C17" s="20">
        <f>YEAR($B$1)-YEAR(B17)</f>
        <v>41</v>
      </c>
      <c r="D17" s="21">
        <v>57900</v>
      </c>
      <c r="E17" s="22">
        <v>1</v>
      </c>
      <c r="F17" s="26">
        <f>'Skala AGS'!$B$42*E17</f>
        <v>25725</v>
      </c>
      <c r="G17" s="26">
        <f>+D17-F17</f>
        <v>32175</v>
      </c>
      <c r="H17" s="29">
        <f>VLOOKUP($C17,'Skala AGS'!$A$2:'Skala AGS'!$B$6,2)</f>
        <v>0.1</v>
      </c>
      <c r="I17" s="26">
        <f>ROUND((G17*H17)/5,2)*5</f>
        <v>3217.5</v>
      </c>
      <c r="J17" s="26">
        <f>ROUND((G17*2.6%)/5,2)*5</f>
        <v>836.55</v>
      </c>
      <c r="K17" s="26">
        <v>360</v>
      </c>
      <c r="L17" s="60">
        <f>+I17+J17+K17</f>
        <v>4414.05</v>
      </c>
      <c r="M17" s="32">
        <f>ROUND((L17/2)/5,2)*5</f>
        <v>2207.0500000000002</v>
      </c>
      <c r="N17" s="61">
        <f>ROUND((L17/2)/5,2)*5</f>
        <v>2207.0500000000002</v>
      </c>
      <c r="O17" s="71">
        <f>+D17-F17</f>
        <v>32175</v>
      </c>
      <c r="P17" s="65">
        <f>VLOOKUP($C17,'Skala AGS'!$A$9:'Skala AGS'!$B$13,2)</f>
        <v>0.1</v>
      </c>
      <c r="Q17" s="69">
        <f>ROUND((O17*P17)/5,2)*5</f>
        <v>3217.5</v>
      </c>
      <c r="R17" s="69">
        <f>ROUND((O17*2.6%)/5,2)*5</f>
        <v>836.55</v>
      </c>
      <c r="S17" s="69">
        <v>360</v>
      </c>
      <c r="T17" s="63">
        <f>+Q17+R17+S17</f>
        <v>4414.05</v>
      </c>
      <c r="U17" s="33">
        <f>ROUND((T17/2)/5,2)*5</f>
        <v>2207.0500000000002</v>
      </c>
      <c r="V17" s="64">
        <f>ROUND((T17/2)/5,2)*5</f>
        <v>2207.0500000000002</v>
      </c>
      <c r="W17" s="26">
        <f>+D17</f>
        <v>57900</v>
      </c>
      <c r="X17" s="29">
        <f>VLOOKUP($C17,'Skala AGS'!$A$15:'Skala AGS'!$B$19,2)</f>
        <v>0.08</v>
      </c>
      <c r="Y17" s="76">
        <f>ROUND((W17*X17)/5,2)*5</f>
        <v>4632</v>
      </c>
      <c r="Z17" s="26">
        <f>ROUND((W17*2.6%)/5,2)*5</f>
        <v>1505.3999999999999</v>
      </c>
      <c r="AA17" s="26">
        <v>360</v>
      </c>
      <c r="AB17" s="60">
        <f>+Y17+Z17+AA17</f>
        <v>6497.4</v>
      </c>
      <c r="AC17" s="32">
        <f>ROUND((AB17/2)/5,2)*5</f>
        <v>3248.7</v>
      </c>
      <c r="AD17" s="61">
        <f>ROUND((AB17/2)/5,2)*5</f>
        <v>3248.7</v>
      </c>
      <c r="AE17" s="71">
        <f>+D17</f>
        <v>57900</v>
      </c>
      <c r="AF17" s="65">
        <f>VLOOKUP($C17,'Skala AGS'!$A$21:'Skala AGS'!$B$25,2)</f>
        <v>0.08</v>
      </c>
      <c r="AG17" s="69">
        <f>ROUND((AE17*AF17)/5,2)*5</f>
        <v>4632</v>
      </c>
      <c r="AH17" s="69">
        <f>ROUND((AE17*2.6%)/5,2)*5</f>
        <v>1505.3999999999999</v>
      </c>
      <c r="AI17" s="69">
        <v>360</v>
      </c>
      <c r="AJ17" s="63">
        <f>+AG17+AH17+AI17</f>
        <v>6497.4</v>
      </c>
      <c r="AK17" s="33">
        <f>ROUND((AJ17/2)/5,2)*5</f>
        <v>3248.7</v>
      </c>
      <c r="AL17" s="64">
        <f>ROUND((AJ17/2)/5,2)*5</f>
        <v>3248.7</v>
      </c>
      <c r="AM17" s="26">
        <f>+D17</f>
        <v>57900</v>
      </c>
      <c r="AN17" s="29">
        <f>VLOOKUP($C17,'Skala AGS'!$A$27:'Skala AGS'!$B$31,2)</f>
        <v>0.13</v>
      </c>
      <c r="AO17" s="26">
        <f>ROUND((AM17*AN17)/5,2)*5</f>
        <v>7527</v>
      </c>
      <c r="AP17" s="26">
        <f>ROUND((AM17*2.6%)/5,2)*5</f>
        <v>1505.3999999999999</v>
      </c>
      <c r="AQ17" s="26">
        <v>360</v>
      </c>
      <c r="AR17" s="60">
        <f>+AO17+AP17+AQ17</f>
        <v>9392.4</v>
      </c>
      <c r="AS17" s="32">
        <f>ROUND((AR17/2)/5,2)*5</f>
        <v>4696.2</v>
      </c>
      <c r="AT17" s="61">
        <f>ROUND((AR17/2)/5,2)*5</f>
        <v>4696.2</v>
      </c>
      <c r="AU17" s="71">
        <f>+D17</f>
        <v>57900</v>
      </c>
      <c r="AV17" s="65">
        <f>VLOOKUP($C17,'Skala AGS'!$A$33:'Skala AGS'!$B$37,2)</f>
        <v>0.13</v>
      </c>
      <c r="AW17" s="69">
        <f>ROUND((AU17*AV17)/5,2)*5</f>
        <v>7527</v>
      </c>
      <c r="AX17" s="69">
        <f>ROUND((AU17*2.6%)/5,2)*5</f>
        <v>1505.3999999999999</v>
      </c>
      <c r="AY17" s="69">
        <v>360</v>
      </c>
      <c r="AZ17" s="63">
        <f>+AW17+AX17+AY17</f>
        <v>9392.4</v>
      </c>
      <c r="BA17" s="33">
        <f>ROUND((AZ17/2)/5,2)*5</f>
        <v>4696.2</v>
      </c>
      <c r="BB17" s="64">
        <f>ROUND((AZ17/2)/5,2)*5</f>
        <v>4696.2</v>
      </c>
    </row>
    <row r="18" spans="1:54" x14ac:dyDescent="0.2">
      <c r="A18" s="34" t="s">
        <v>30</v>
      </c>
      <c r="B18" s="35"/>
      <c r="C18" s="36"/>
      <c r="D18" s="37"/>
      <c r="E18" s="38"/>
      <c r="F18" s="31"/>
      <c r="G18" s="31"/>
      <c r="H18" s="73"/>
      <c r="I18" s="31"/>
      <c r="J18" s="31"/>
      <c r="K18" s="31"/>
      <c r="L18" s="39"/>
      <c r="M18" s="37">
        <f>ROUND((M$17/12)/5,2)*5</f>
        <v>183.9</v>
      </c>
      <c r="N18" s="40">
        <f>ROUND((N$17/12)/5,2)*5</f>
        <v>183.9</v>
      </c>
      <c r="O18" s="70">
        <f t="shared" ref="O18:AV18" si="6">ROUND((O$5/12)/5,2)*5</f>
        <v>2522.9</v>
      </c>
      <c r="P18" s="70">
        <f t="shared" si="6"/>
        <v>0</v>
      </c>
      <c r="Q18" s="70"/>
      <c r="R18" s="70"/>
      <c r="S18" s="70"/>
      <c r="T18" s="39"/>
      <c r="U18" s="37">
        <f>ROUND((U$17/12)/5,2)*5</f>
        <v>183.9</v>
      </c>
      <c r="V18" s="40">
        <f>ROUND((V$17/12)/5,2)*5</f>
        <v>183.9</v>
      </c>
      <c r="W18" s="31">
        <f t="shared" si="6"/>
        <v>4666.6500000000005</v>
      </c>
      <c r="X18" s="31">
        <f t="shared" si="6"/>
        <v>0</v>
      </c>
      <c r="Y18" s="31"/>
      <c r="Z18" s="31"/>
      <c r="AA18" s="31"/>
      <c r="AB18" s="39"/>
      <c r="AC18" s="37">
        <f>ROUND((AC$17/12)/5,2)*5</f>
        <v>270.75</v>
      </c>
      <c r="AD18" s="40">
        <f>ROUND((AD$17/12)/5,2)*5</f>
        <v>270.75</v>
      </c>
      <c r="AE18" s="70">
        <f t="shared" si="6"/>
        <v>4666.6500000000005</v>
      </c>
      <c r="AF18" s="70">
        <f t="shared" si="6"/>
        <v>0</v>
      </c>
      <c r="AG18" s="70"/>
      <c r="AH18" s="70"/>
      <c r="AI18" s="70"/>
      <c r="AJ18" s="39"/>
      <c r="AK18" s="37">
        <f>ROUND((AK$17/12)/5,2)*5</f>
        <v>270.75</v>
      </c>
      <c r="AL18" s="40">
        <f>ROUND((AL$17/12)/5,2)*5</f>
        <v>270.75</v>
      </c>
      <c r="AM18" s="31">
        <f>ROUND((AM$11/12)/5,2)*5</f>
        <v>4825</v>
      </c>
      <c r="AN18" s="31">
        <f t="shared" si="6"/>
        <v>0</v>
      </c>
      <c r="AO18" s="31"/>
      <c r="AP18" s="31"/>
      <c r="AQ18" s="31"/>
      <c r="AR18" s="39"/>
      <c r="AS18" s="37">
        <f>ROUND((AS$17/12)/5,2)*5</f>
        <v>391.34999999999997</v>
      </c>
      <c r="AT18" s="40">
        <f>ROUND((AT$17/12)/5,2)*5</f>
        <v>391.34999999999997</v>
      </c>
      <c r="AU18" s="70">
        <f t="shared" si="6"/>
        <v>4666.6500000000005</v>
      </c>
      <c r="AV18" s="70">
        <f t="shared" si="6"/>
        <v>0</v>
      </c>
      <c r="AW18" s="70"/>
      <c r="AX18" s="70"/>
      <c r="AY18" s="70"/>
      <c r="AZ18" s="39"/>
      <c r="BA18" s="37">
        <f>ROUND((BA$17/12)/5,2)*5</f>
        <v>391.34999999999997</v>
      </c>
      <c r="BB18" s="40">
        <f>ROUND((BB$17/12)/5,2)*5</f>
        <v>391.34999999999997</v>
      </c>
    </row>
    <row r="19" spans="1:54" x14ac:dyDescent="0.2">
      <c r="A19" s="41" t="s">
        <v>31</v>
      </c>
      <c r="B19" s="42"/>
      <c r="C19" s="42"/>
      <c r="D19" s="43"/>
      <c r="E19" s="44"/>
      <c r="F19" s="31"/>
      <c r="G19" s="31"/>
      <c r="H19" s="73"/>
      <c r="I19" s="31"/>
      <c r="J19" s="31"/>
      <c r="K19" s="31"/>
      <c r="L19" s="45"/>
      <c r="M19" s="43">
        <f>ROUND((M$17/12/50*40)/5,2)*5</f>
        <v>147.15</v>
      </c>
      <c r="N19" s="46">
        <f>ROUND((N$17/12/50*60)/5,2)*5</f>
        <v>220.7</v>
      </c>
      <c r="O19" s="70">
        <f t="shared" ref="O19:AV19" si="7">ROUND((O$5/12/50*40)/5,2)*5</f>
        <v>2018.3500000000001</v>
      </c>
      <c r="P19" s="70">
        <f t="shared" si="7"/>
        <v>0</v>
      </c>
      <c r="Q19" s="70"/>
      <c r="R19" s="70"/>
      <c r="S19" s="70"/>
      <c r="T19" s="45"/>
      <c r="U19" s="43">
        <f>ROUND((U$17/12/50*40)/5,2)*5</f>
        <v>147.15</v>
      </c>
      <c r="V19" s="46">
        <f>ROUND((V$17/12/50*60)/5,2)*5</f>
        <v>220.7</v>
      </c>
      <c r="W19" s="31">
        <f t="shared" si="7"/>
        <v>3733.35</v>
      </c>
      <c r="X19" s="31">
        <f t="shared" si="7"/>
        <v>0</v>
      </c>
      <c r="Y19" s="31"/>
      <c r="Z19" s="31"/>
      <c r="AA19" s="31"/>
      <c r="AB19" s="45"/>
      <c r="AC19" s="43">
        <f>ROUND((AC$17/12/50*40)/5,2)*5</f>
        <v>216.6</v>
      </c>
      <c r="AD19" s="46">
        <f>ROUND((AD$17/12/50*60)/5,2)*5</f>
        <v>324.85000000000002</v>
      </c>
      <c r="AE19" s="70">
        <f t="shared" si="7"/>
        <v>3733.35</v>
      </c>
      <c r="AF19" s="70">
        <f t="shared" si="7"/>
        <v>0</v>
      </c>
      <c r="AG19" s="70"/>
      <c r="AH19" s="70"/>
      <c r="AI19" s="70"/>
      <c r="AJ19" s="45"/>
      <c r="AK19" s="43">
        <f>ROUND((AK$17/12/50*40)/5,2)*5</f>
        <v>216.6</v>
      </c>
      <c r="AL19" s="46">
        <f>ROUND((AL$17/12/50*60)/5,2)*5</f>
        <v>324.85000000000002</v>
      </c>
      <c r="AM19" s="31">
        <f>ROUND((AM$11/12/50*40)/5,2)*5</f>
        <v>3860</v>
      </c>
      <c r="AN19" s="31">
        <f t="shared" si="7"/>
        <v>0</v>
      </c>
      <c r="AO19" s="31"/>
      <c r="AP19" s="31"/>
      <c r="AQ19" s="31"/>
      <c r="AR19" s="45"/>
      <c r="AS19" s="43">
        <f>ROUND((AS$17/12/50*40)/5,2)*5</f>
        <v>313.09999999999997</v>
      </c>
      <c r="AT19" s="46">
        <f>ROUND((AT$17/12/50*60)/5,2)*5</f>
        <v>469.6</v>
      </c>
      <c r="AU19" s="70">
        <f t="shared" si="7"/>
        <v>3733.35</v>
      </c>
      <c r="AV19" s="70">
        <f t="shared" si="7"/>
        <v>0</v>
      </c>
      <c r="AW19" s="70"/>
      <c r="AX19" s="70"/>
      <c r="AY19" s="70"/>
      <c r="AZ19" s="45"/>
      <c r="BA19" s="43">
        <f>ROUND((BA$17/12/50*40)/5,2)*5</f>
        <v>313.09999999999997</v>
      </c>
      <c r="BB19" s="46">
        <f>ROUND((BB$17/12/50*60)/5,2)*5</f>
        <v>469.6</v>
      </c>
    </row>
    <row r="20" spans="1:54" x14ac:dyDescent="0.2">
      <c r="A20" s="47" t="s">
        <v>32</v>
      </c>
      <c r="B20" s="48"/>
      <c r="C20" s="48"/>
      <c r="D20" s="49"/>
      <c r="E20" s="50"/>
      <c r="F20" s="31"/>
      <c r="G20" s="31"/>
      <c r="H20" s="73"/>
      <c r="I20" s="31"/>
      <c r="J20" s="31"/>
      <c r="K20" s="31"/>
      <c r="L20" s="51"/>
      <c r="M20" s="49">
        <f>ROUND((M$17/12/50*30)/5,2)*5</f>
        <v>110.35</v>
      </c>
      <c r="N20" s="52">
        <f>ROUND((N$17/12/50*70)/5,2)*5</f>
        <v>257.5</v>
      </c>
      <c r="O20" s="70">
        <f t="shared" ref="O20:AV20" si="8">ROUND((O$5/12/50*30)/5,2)*5</f>
        <v>1513.75</v>
      </c>
      <c r="P20" s="70">
        <f t="shared" si="8"/>
        <v>0</v>
      </c>
      <c r="Q20" s="70"/>
      <c r="R20" s="70"/>
      <c r="S20" s="70"/>
      <c r="T20" s="51"/>
      <c r="U20" s="49">
        <f>ROUND((U$17/12/50*30)/5,2)*5</f>
        <v>110.35</v>
      </c>
      <c r="V20" s="52">
        <f>ROUND((V$17/12/50*70)/5,2)*5</f>
        <v>257.5</v>
      </c>
      <c r="W20" s="31">
        <f t="shared" si="8"/>
        <v>2800</v>
      </c>
      <c r="X20" s="31">
        <f t="shared" si="8"/>
        <v>0</v>
      </c>
      <c r="Y20" s="31"/>
      <c r="Z20" s="31"/>
      <c r="AA20" s="31"/>
      <c r="AB20" s="51"/>
      <c r="AC20" s="49">
        <f>ROUND((AC$17/12/50*30)/5,2)*5</f>
        <v>162.45000000000002</v>
      </c>
      <c r="AD20" s="52">
        <f>ROUND((AD$17/12/50*70)/5,2)*5</f>
        <v>379</v>
      </c>
      <c r="AE20" s="70">
        <f t="shared" si="8"/>
        <v>2800</v>
      </c>
      <c r="AF20" s="70">
        <f t="shared" si="8"/>
        <v>0</v>
      </c>
      <c r="AG20" s="70"/>
      <c r="AH20" s="70"/>
      <c r="AI20" s="70"/>
      <c r="AJ20" s="51"/>
      <c r="AK20" s="49">
        <f>ROUND((AK$17/12/50*30)/5,2)*5</f>
        <v>162.45000000000002</v>
      </c>
      <c r="AL20" s="52">
        <f>ROUND((AL$17/12/50*70)/5,2)*5</f>
        <v>379</v>
      </c>
      <c r="AM20" s="31">
        <f>ROUND((AM$11/12/50*30)/5,2)*5</f>
        <v>2895</v>
      </c>
      <c r="AN20" s="31">
        <f t="shared" si="8"/>
        <v>0</v>
      </c>
      <c r="AO20" s="31"/>
      <c r="AP20" s="31"/>
      <c r="AQ20" s="31"/>
      <c r="AR20" s="51"/>
      <c r="AS20" s="49">
        <f>ROUND((AS$17/12/50*30)/5,2)*5</f>
        <v>234.8</v>
      </c>
      <c r="AT20" s="52">
        <f>ROUND((AT$17/12/50*70)/5,2)*5</f>
        <v>547.9</v>
      </c>
      <c r="AU20" s="70">
        <f t="shared" si="8"/>
        <v>2800</v>
      </c>
      <c r="AV20" s="70">
        <f t="shared" si="8"/>
        <v>0</v>
      </c>
      <c r="AW20" s="70"/>
      <c r="AX20" s="70"/>
      <c r="AY20" s="70"/>
      <c r="AZ20" s="51"/>
      <c r="BA20" s="49">
        <f>ROUND((BA$17/12/50*30)/5,2)*5</f>
        <v>234.8</v>
      </c>
      <c r="BB20" s="52">
        <f>ROUND((BB$17/12/50*70)/5,2)*5</f>
        <v>547.9</v>
      </c>
    </row>
    <row r="21" spans="1:54" s="12" customFormat="1" x14ac:dyDescent="0.2">
      <c r="D21" s="7"/>
      <c r="E21" s="8"/>
      <c r="F21" s="26"/>
      <c r="G21" s="26"/>
      <c r="H21" s="29"/>
      <c r="I21" s="26"/>
      <c r="J21" s="26"/>
      <c r="K21" s="26"/>
      <c r="L21" s="57"/>
      <c r="M21" s="58"/>
      <c r="N21" s="59"/>
      <c r="O21" s="69"/>
      <c r="P21" s="69"/>
      <c r="Q21" s="69"/>
      <c r="R21" s="69"/>
      <c r="S21" s="69"/>
      <c r="T21" s="57"/>
      <c r="U21" s="58"/>
      <c r="V21" s="59"/>
      <c r="W21" s="26"/>
      <c r="X21" s="26"/>
      <c r="Y21" s="26"/>
      <c r="Z21" s="26"/>
      <c r="AA21" s="26"/>
      <c r="AB21" s="57"/>
      <c r="AC21" s="58"/>
      <c r="AD21" s="59"/>
      <c r="AE21" s="69"/>
      <c r="AF21" s="69"/>
      <c r="AG21" s="69"/>
      <c r="AH21" s="69"/>
      <c r="AI21" s="69"/>
      <c r="AJ21" s="57"/>
      <c r="AK21" s="58"/>
      <c r="AL21" s="59"/>
      <c r="AM21" s="26"/>
      <c r="AN21" s="26"/>
      <c r="AO21" s="26"/>
      <c r="AP21" s="26"/>
      <c r="AQ21" s="26"/>
      <c r="AR21" s="57"/>
      <c r="AS21" s="58"/>
      <c r="AT21" s="59"/>
      <c r="AU21" s="69"/>
      <c r="AV21" s="69"/>
      <c r="AW21" s="69"/>
      <c r="AX21" s="69"/>
      <c r="AY21" s="69"/>
      <c r="AZ21" s="57"/>
      <c r="BA21" s="58"/>
      <c r="BB21" s="59"/>
    </row>
    <row r="22" spans="1:54" x14ac:dyDescent="0.2">
      <c r="F22" s="26"/>
      <c r="G22" s="26"/>
      <c r="H22" s="29"/>
      <c r="I22" s="26"/>
      <c r="J22" s="26"/>
      <c r="K22" s="26"/>
      <c r="L22" s="83" t="s">
        <v>40</v>
      </c>
      <c r="M22" s="84" t="s">
        <v>41</v>
      </c>
      <c r="N22" s="85" t="s">
        <v>42</v>
      </c>
      <c r="O22" s="86" t="s">
        <v>6</v>
      </c>
      <c r="P22" s="87" t="s">
        <v>2</v>
      </c>
      <c r="Q22" s="88" t="s">
        <v>3</v>
      </c>
      <c r="R22" s="88" t="s">
        <v>4</v>
      </c>
      <c r="S22" s="88" t="s">
        <v>8</v>
      </c>
      <c r="T22" s="89" t="s">
        <v>40</v>
      </c>
      <c r="U22" s="90" t="s">
        <v>41</v>
      </c>
      <c r="V22" s="91" t="s">
        <v>42</v>
      </c>
      <c r="W22" s="84" t="s">
        <v>11</v>
      </c>
      <c r="X22" s="84" t="s">
        <v>2</v>
      </c>
      <c r="Y22" s="84" t="s">
        <v>3</v>
      </c>
      <c r="Z22" s="84" t="s">
        <v>15</v>
      </c>
      <c r="AA22" s="84" t="s">
        <v>12</v>
      </c>
      <c r="AB22" s="83" t="s">
        <v>40</v>
      </c>
      <c r="AC22" s="84" t="s">
        <v>41</v>
      </c>
      <c r="AD22" s="85" t="s">
        <v>42</v>
      </c>
      <c r="AE22" s="88" t="s">
        <v>6</v>
      </c>
      <c r="AF22" s="92" t="s">
        <v>2</v>
      </c>
      <c r="AG22" s="88" t="s">
        <v>3</v>
      </c>
      <c r="AH22" s="88" t="s">
        <v>15</v>
      </c>
      <c r="AI22" s="88" t="s">
        <v>12</v>
      </c>
      <c r="AJ22" s="89" t="s">
        <v>40</v>
      </c>
      <c r="AK22" s="90" t="s">
        <v>41</v>
      </c>
      <c r="AL22" s="91" t="s">
        <v>42</v>
      </c>
      <c r="AM22" s="84" t="s">
        <v>11</v>
      </c>
      <c r="AN22" s="84" t="s">
        <v>2</v>
      </c>
      <c r="AO22" s="84" t="s">
        <v>3</v>
      </c>
      <c r="AP22" s="84" t="s">
        <v>15</v>
      </c>
      <c r="AQ22" s="84" t="s">
        <v>12</v>
      </c>
      <c r="AR22" s="83" t="s">
        <v>40</v>
      </c>
      <c r="AS22" s="84" t="s">
        <v>41</v>
      </c>
      <c r="AT22" s="85" t="s">
        <v>42</v>
      </c>
      <c r="AU22" s="88" t="s">
        <v>6</v>
      </c>
      <c r="AV22" s="92" t="s">
        <v>2</v>
      </c>
      <c r="AW22" s="88" t="s">
        <v>3</v>
      </c>
      <c r="AX22" s="88" t="s">
        <v>15</v>
      </c>
      <c r="AY22" s="88" t="s">
        <v>12</v>
      </c>
      <c r="AZ22" s="89" t="s">
        <v>40</v>
      </c>
      <c r="BA22" s="90" t="s">
        <v>41</v>
      </c>
      <c r="BB22" s="91" t="s">
        <v>42</v>
      </c>
    </row>
    <row r="23" spans="1:54" x14ac:dyDescent="0.2">
      <c r="A23" s="18" t="s">
        <v>28</v>
      </c>
      <c r="B23" s="19">
        <v>33737</v>
      </c>
      <c r="C23" s="20">
        <f>YEAR($B$1)-YEAR(B23)</f>
        <v>31</v>
      </c>
      <c r="D23" s="21">
        <v>57900</v>
      </c>
      <c r="E23" s="22">
        <v>1</v>
      </c>
      <c r="F23" s="26">
        <f>'Skala AGS'!$B$42*E23</f>
        <v>25725</v>
      </c>
      <c r="G23" s="26">
        <f>+D23-F23</f>
        <v>32175</v>
      </c>
      <c r="H23" s="29">
        <f>VLOOKUP($C23,'Skala AGS'!$A$2:'Skala AGS'!$B$6,2)</f>
        <v>7.0000000000000007E-2</v>
      </c>
      <c r="I23" s="26">
        <f>ROUND((G23*H23)/5,2)*5</f>
        <v>2252.25</v>
      </c>
      <c r="J23" s="26">
        <f>ROUND((G23*2.6%)/5,2)*5</f>
        <v>836.55</v>
      </c>
      <c r="K23" s="26">
        <v>360</v>
      </c>
      <c r="L23" s="60">
        <f>+I23+J23+K23</f>
        <v>3448.8</v>
      </c>
      <c r="M23" s="32">
        <f>ROUND((L23/2)/5,2)*5</f>
        <v>1724.4</v>
      </c>
      <c r="N23" s="61">
        <f>ROUND((L23/2)/5,2)*5</f>
        <v>1724.4</v>
      </c>
      <c r="O23" s="71">
        <f>+D23-F23</f>
        <v>32175</v>
      </c>
      <c r="P23" s="65">
        <f>VLOOKUP($C23,'Skala AGS'!$A$9:'Skala AGS'!$B$13,2)</f>
        <v>7.0000000000000007E-2</v>
      </c>
      <c r="Q23" s="69">
        <f>ROUND((O23*P23)/5,2)*5</f>
        <v>2252.25</v>
      </c>
      <c r="R23" s="69">
        <f>ROUND((O23*2.6%)/5,2)*5</f>
        <v>836.55</v>
      </c>
      <c r="S23" s="69">
        <v>360</v>
      </c>
      <c r="T23" s="63">
        <f>+Q23+R23+S23</f>
        <v>3448.8</v>
      </c>
      <c r="U23" s="33">
        <f>ROUND((T23/2)/5,2)*5</f>
        <v>1724.4</v>
      </c>
      <c r="V23" s="64">
        <f>ROUND((T23/2)/5,2)*5</f>
        <v>1724.4</v>
      </c>
      <c r="W23" s="26">
        <f>+D23</f>
        <v>57900</v>
      </c>
      <c r="X23" s="29">
        <f>VLOOKUP($C23,'Skala AGS'!$A$15:'Skala AGS'!$B$19,2)</f>
        <v>0.06</v>
      </c>
      <c r="Y23" s="76">
        <f>ROUND((W23*X23)/5,2)*5</f>
        <v>3474</v>
      </c>
      <c r="Z23" s="26">
        <f>ROUND((W23*2.6%)/5,2)*5</f>
        <v>1505.3999999999999</v>
      </c>
      <c r="AA23" s="26">
        <v>360</v>
      </c>
      <c r="AB23" s="60">
        <f>+Y23+Z23+AA23</f>
        <v>5339.4</v>
      </c>
      <c r="AC23" s="32">
        <f>ROUND((AB23/2)/5,2)*5</f>
        <v>2669.7000000000003</v>
      </c>
      <c r="AD23" s="61">
        <f>ROUND((AB23/2)/5,2)*5</f>
        <v>2669.7000000000003</v>
      </c>
      <c r="AE23" s="71">
        <f>+D23</f>
        <v>57900</v>
      </c>
      <c r="AF23" s="65">
        <f>VLOOKUP($C23,'Skala AGS'!$A$21:'Skala AGS'!$B$25,2)</f>
        <v>0.06</v>
      </c>
      <c r="AG23" s="69">
        <f>ROUND((AE23*AF23)/5,2)*5</f>
        <v>3474</v>
      </c>
      <c r="AH23" s="69">
        <f>ROUND((AE23*2.6%)/5,2)*5</f>
        <v>1505.3999999999999</v>
      </c>
      <c r="AI23" s="69">
        <v>360</v>
      </c>
      <c r="AJ23" s="63">
        <f>+AG23+AH23+AI23</f>
        <v>5339.4</v>
      </c>
      <c r="AK23" s="33">
        <f>ROUND((AJ23/2)/5,2)*5</f>
        <v>2669.7000000000003</v>
      </c>
      <c r="AL23" s="64">
        <f>ROUND((AJ23/2)/5,2)*5</f>
        <v>2669.7000000000003</v>
      </c>
      <c r="AM23" s="26">
        <f>+D23</f>
        <v>57900</v>
      </c>
      <c r="AN23" s="29">
        <f>VLOOKUP($C23,'Skala AGS'!$A$27:'Skala AGS'!$B$31,2)</f>
        <v>0.11</v>
      </c>
      <c r="AO23" s="26">
        <f>ROUND((AM23*AN23)/5,2)*5</f>
        <v>6369</v>
      </c>
      <c r="AP23" s="26">
        <f>ROUND((AM23*2.6%)/5,2)*5</f>
        <v>1505.3999999999999</v>
      </c>
      <c r="AQ23" s="26">
        <v>360</v>
      </c>
      <c r="AR23" s="60">
        <f>+AO23+AP23+AQ23</f>
        <v>8234.4</v>
      </c>
      <c r="AS23" s="32">
        <f>ROUND((AR23/2)/5,2)*5</f>
        <v>4117.2000000000007</v>
      </c>
      <c r="AT23" s="61">
        <f>ROUND((AR23/2)/5,2)*5</f>
        <v>4117.2000000000007</v>
      </c>
      <c r="AU23" s="71">
        <f>+D23</f>
        <v>57900</v>
      </c>
      <c r="AV23" s="65">
        <f>VLOOKUP($C23,'Skala AGS'!$A$33:'Skala AGS'!$B$37,2)</f>
        <v>0.11</v>
      </c>
      <c r="AW23" s="69">
        <f>ROUND((AU23*AV23)/5,2)*5</f>
        <v>6369</v>
      </c>
      <c r="AX23" s="69">
        <f>ROUND((AU23*2.6%)/5,2)*5</f>
        <v>1505.3999999999999</v>
      </c>
      <c r="AY23" s="69">
        <v>360</v>
      </c>
      <c r="AZ23" s="63">
        <f>+AW23+AX23+AY23</f>
        <v>8234.4</v>
      </c>
      <c r="BA23" s="33">
        <f>ROUND((AZ23/2)/5,2)*5</f>
        <v>4117.2000000000007</v>
      </c>
      <c r="BB23" s="64">
        <f>ROUND((AZ23/2)/5,2)*5</f>
        <v>4117.2000000000007</v>
      </c>
    </row>
    <row r="24" spans="1:54" x14ac:dyDescent="0.2">
      <c r="A24" s="34" t="s">
        <v>30</v>
      </c>
      <c r="B24" s="35"/>
      <c r="C24" s="36"/>
      <c r="D24" s="37"/>
      <c r="E24" s="38"/>
      <c r="F24" s="31"/>
      <c r="G24" s="31"/>
      <c r="H24" s="73"/>
      <c r="I24" s="31"/>
      <c r="J24" s="31"/>
      <c r="K24" s="31"/>
      <c r="L24" s="39"/>
      <c r="M24" s="37">
        <f>ROUND((M$23/12)/5,2)*5</f>
        <v>143.69999999999999</v>
      </c>
      <c r="N24" s="40">
        <f>ROUND((N$23/12)/5,2)*5</f>
        <v>143.69999999999999</v>
      </c>
      <c r="O24" s="70">
        <f t="shared" ref="O24:AV24" si="9">ROUND((O$5/12)/5,2)*5</f>
        <v>2522.9</v>
      </c>
      <c r="P24" s="70">
        <f t="shared" si="9"/>
        <v>0</v>
      </c>
      <c r="Q24" s="70"/>
      <c r="R24" s="70"/>
      <c r="S24" s="70"/>
      <c r="T24" s="39"/>
      <c r="U24" s="37">
        <f>ROUND((U$23/12)/5,2)*5</f>
        <v>143.69999999999999</v>
      </c>
      <c r="V24" s="40">
        <f>ROUND((V$23/12)/5,2)*5</f>
        <v>143.69999999999999</v>
      </c>
      <c r="W24" s="31">
        <f t="shared" si="9"/>
        <v>4666.6500000000005</v>
      </c>
      <c r="X24" s="31">
        <f t="shared" si="9"/>
        <v>0</v>
      </c>
      <c r="Y24" s="31"/>
      <c r="Z24" s="31"/>
      <c r="AA24" s="31"/>
      <c r="AB24" s="39"/>
      <c r="AC24" s="37">
        <f>ROUND((AC$23/12)/5,2)*5</f>
        <v>222.5</v>
      </c>
      <c r="AD24" s="40">
        <f>ROUND((AD$23/12)/5,2)*5</f>
        <v>222.5</v>
      </c>
      <c r="AE24" s="70">
        <f t="shared" si="9"/>
        <v>4666.6500000000005</v>
      </c>
      <c r="AF24" s="70">
        <f t="shared" si="9"/>
        <v>0</v>
      </c>
      <c r="AG24" s="70"/>
      <c r="AH24" s="70"/>
      <c r="AI24" s="70"/>
      <c r="AJ24" s="39"/>
      <c r="AK24" s="37">
        <f>ROUND((AK$23/12)/5,2)*5</f>
        <v>222.5</v>
      </c>
      <c r="AL24" s="40">
        <f>ROUND((AL$23/12)/5,2)*5</f>
        <v>222.5</v>
      </c>
      <c r="AM24" s="31">
        <f>ROUND((AM$11/12)/5,2)*5</f>
        <v>4825</v>
      </c>
      <c r="AN24" s="31">
        <f t="shared" si="9"/>
        <v>0</v>
      </c>
      <c r="AO24" s="31"/>
      <c r="AP24" s="31"/>
      <c r="AQ24" s="31"/>
      <c r="AR24" s="39"/>
      <c r="AS24" s="37">
        <f>ROUND((AS$23/12)/5,2)*5</f>
        <v>343.1</v>
      </c>
      <c r="AT24" s="40">
        <f>ROUND((AT$23/12)/5,2)*5</f>
        <v>343.1</v>
      </c>
      <c r="AU24" s="70">
        <f t="shared" si="9"/>
        <v>4666.6500000000005</v>
      </c>
      <c r="AV24" s="70">
        <f t="shared" si="9"/>
        <v>0</v>
      </c>
      <c r="AW24" s="70"/>
      <c r="AX24" s="70"/>
      <c r="AY24" s="70"/>
      <c r="AZ24" s="39"/>
      <c r="BA24" s="37">
        <f>ROUND((BA$23/12)/5,2)*5</f>
        <v>343.1</v>
      </c>
      <c r="BB24" s="40">
        <f>ROUND((BB$23/12)/5,2)*5</f>
        <v>343.1</v>
      </c>
    </row>
    <row r="25" spans="1:54" x14ac:dyDescent="0.2">
      <c r="A25" s="41" t="s">
        <v>31</v>
      </c>
      <c r="B25" s="53"/>
      <c r="C25" s="53"/>
      <c r="D25" s="54"/>
      <c r="E25" s="55"/>
      <c r="F25" s="74"/>
      <c r="G25" s="74"/>
      <c r="H25" s="75"/>
      <c r="I25" s="74"/>
      <c r="J25" s="74"/>
      <c r="K25" s="74"/>
      <c r="L25" s="62"/>
      <c r="M25" s="54">
        <f>ROUND((M$23/12/50*40)/5,2)*5</f>
        <v>114.94999999999999</v>
      </c>
      <c r="N25" s="56">
        <f>ROUND((N$23/12/50*60)/5,2)*5</f>
        <v>172.45000000000002</v>
      </c>
      <c r="O25" s="72">
        <f t="shared" ref="O25:AV25" si="10">ROUND((O$5/12/50*40)/5,2)*5</f>
        <v>2018.3500000000001</v>
      </c>
      <c r="P25" s="72">
        <f t="shared" si="10"/>
        <v>0</v>
      </c>
      <c r="Q25" s="72"/>
      <c r="R25" s="72"/>
      <c r="S25" s="72"/>
      <c r="T25" s="62"/>
      <c r="U25" s="54">
        <f>ROUND((U$23/12/50*40)/5,2)*5</f>
        <v>114.94999999999999</v>
      </c>
      <c r="V25" s="56">
        <f>ROUND((V$23/12/50*60)/5,2)*5</f>
        <v>172.45000000000002</v>
      </c>
      <c r="W25" s="74">
        <f t="shared" si="10"/>
        <v>3733.35</v>
      </c>
      <c r="X25" s="74">
        <f t="shared" si="10"/>
        <v>0</v>
      </c>
      <c r="Y25" s="74"/>
      <c r="Z25" s="74"/>
      <c r="AA25" s="74"/>
      <c r="AB25" s="62"/>
      <c r="AC25" s="54">
        <f>ROUND((AC$23/12/50*40)/5,2)*5</f>
        <v>178</v>
      </c>
      <c r="AD25" s="56">
        <f>ROUND((AD$23/12/50*60)/5,2)*5</f>
        <v>266.95</v>
      </c>
      <c r="AE25" s="72">
        <f t="shared" si="10"/>
        <v>3733.35</v>
      </c>
      <c r="AF25" s="72">
        <f t="shared" si="10"/>
        <v>0</v>
      </c>
      <c r="AG25" s="72"/>
      <c r="AH25" s="72"/>
      <c r="AI25" s="72"/>
      <c r="AJ25" s="62"/>
      <c r="AK25" s="54">
        <f>ROUND((AK$23/12/50*40)/5,2)*5</f>
        <v>178</v>
      </c>
      <c r="AL25" s="56">
        <f>ROUND((AL$23/12/50*60)/5,2)*5</f>
        <v>266.95</v>
      </c>
      <c r="AM25" s="74">
        <f>ROUND((AM$11/12/50*40)/5,2)*5</f>
        <v>3860</v>
      </c>
      <c r="AN25" s="74">
        <f t="shared" si="10"/>
        <v>0</v>
      </c>
      <c r="AO25" s="74"/>
      <c r="AP25" s="74"/>
      <c r="AQ25" s="74"/>
      <c r="AR25" s="62"/>
      <c r="AS25" s="54">
        <f>ROUND((AS$23/12/50*40)/5,2)*5</f>
        <v>274.5</v>
      </c>
      <c r="AT25" s="56">
        <f>ROUND((AT$23/12/50*60)/5,2)*5</f>
        <v>411.70000000000005</v>
      </c>
      <c r="AU25" s="72">
        <f t="shared" si="10"/>
        <v>3733.35</v>
      </c>
      <c r="AV25" s="72">
        <f t="shared" si="10"/>
        <v>0</v>
      </c>
      <c r="AW25" s="72"/>
      <c r="AX25" s="72"/>
      <c r="AY25" s="72"/>
      <c r="AZ25" s="62"/>
      <c r="BA25" s="54">
        <f>ROUND((BA$23/12/50*40)/5,2)*5</f>
        <v>274.5</v>
      </c>
      <c r="BB25" s="56">
        <f>ROUND((BB$23/12/50*60)/5,2)*5</f>
        <v>411.70000000000005</v>
      </c>
    </row>
    <row r="26" spans="1:54" x14ac:dyDescent="0.2">
      <c r="A26" s="47" t="s">
        <v>32</v>
      </c>
      <c r="B26" s="48"/>
      <c r="C26" s="48"/>
      <c r="D26" s="49"/>
      <c r="E26" s="50"/>
      <c r="F26" s="31"/>
      <c r="G26" s="31"/>
      <c r="H26" s="73"/>
      <c r="I26" s="31"/>
      <c r="J26" s="31"/>
      <c r="K26" s="31"/>
      <c r="L26" s="51"/>
      <c r="M26" s="49">
        <f>ROUND((M$23/12/50*30)/5,2)*5</f>
        <v>86.199999999999989</v>
      </c>
      <c r="N26" s="52">
        <f>ROUND((N$23/12/50*70)/5,2)*5</f>
        <v>201.20000000000002</v>
      </c>
      <c r="O26" s="70">
        <f t="shared" ref="O26:AV26" si="11">ROUND((O$5/12/50*30)/5,2)*5</f>
        <v>1513.75</v>
      </c>
      <c r="P26" s="70">
        <f t="shared" si="11"/>
        <v>0</v>
      </c>
      <c r="Q26" s="70"/>
      <c r="R26" s="70"/>
      <c r="S26" s="70"/>
      <c r="T26" s="51"/>
      <c r="U26" s="49">
        <f>ROUND((U$23/12/50*30)/5,2)*5</f>
        <v>86.199999999999989</v>
      </c>
      <c r="V26" s="52">
        <f>ROUND((V$23/12/50*70)/5,2)*5</f>
        <v>201.20000000000002</v>
      </c>
      <c r="W26" s="31">
        <f t="shared" si="11"/>
        <v>2800</v>
      </c>
      <c r="X26" s="31">
        <f t="shared" si="11"/>
        <v>0</v>
      </c>
      <c r="Y26" s="31"/>
      <c r="Z26" s="31"/>
      <c r="AA26" s="31"/>
      <c r="AB26" s="51">
        <f>ROUND((AB$23/12/50*30)/5,2)*5</f>
        <v>266.95</v>
      </c>
      <c r="AC26" s="49">
        <f>ROUND((AC$23/12/50*30)/5,2)*5</f>
        <v>133.5</v>
      </c>
      <c r="AD26" s="52">
        <f>ROUND((AD$23/12/50*70)/5,2)*5</f>
        <v>311.45</v>
      </c>
      <c r="AE26" s="70">
        <f t="shared" si="11"/>
        <v>2800</v>
      </c>
      <c r="AF26" s="70">
        <f t="shared" si="11"/>
        <v>0</v>
      </c>
      <c r="AG26" s="70"/>
      <c r="AH26" s="70"/>
      <c r="AI26" s="70"/>
      <c r="AJ26" s="51"/>
      <c r="AK26" s="49">
        <f>ROUND((AK$23/12/50*30)/5,2)*5</f>
        <v>133.5</v>
      </c>
      <c r="AL26" s="52">
        <f>ROUND((AL$23/12/50*70)/5,2)*5</f>
        <v>311.45</v>
      </c>
      <c r="AM26" s="31">
        <f>ROUND((AM$11/12/50*30)/5,2)*5</f>
        <v>2895</v>
      </c>
      <c r="AN26" s="31">
        <f t="shared" si="11"/>
        <v>0</v>
      </c>
      <c r="AO26" s="31"/>
      <c r="AP26" s="31"/>
      <c r="AQ26" s="31"/>
      <c r="AR26" s="51"/>
      <c r="AS26" s="49">
        <f>ROUND((AS$23/12/50*30)/5,2)*5</f>
        <v>205.85000000000002</v>
      </c>
      <c r="AT26" s="52">
        <f>ROUND((AT$23/12/50*70)/5,2)*5</f>
        <v>480.34999999999997</v>
      </c>
      <c r="AU26" s="70">
        <f t="shared" si="11"/>
        <v>2800</v>
      </c>
      <c r="AV26" s="70">
        <f t="shared" si="11"/>
        <v>0</v>
      </c>
      <c r="AW26" s="70"/>
      <c r="AX26" s="70"/>
      <c r="AY26" s="70"/>
      <c r="AZ26" s="51"/>
      <c r="BA26" s="49">
        <f>ROUND((BA$23/12/50*30)/5,2)*5</f>
        <v>205.85000000000002</v>
      </c>
      <c r="BB26" s="52">
        <f>ROUND((BB$23/12/50*70)/5,2)*5</f>
        <v>480.34999999999997</v>
      </c>
    </row>
    <row r="27" spans="1:54" s="12" customFormat="1" x14ac:dyDescent="0.2">
      <c r="D27" s="7"/>
      <c r="E27" s="8"/>
      <c r="F27" s="26"/>
      <c r="G27" s="26"/>
      <c r="H27" s="29"/>
      <c r="I27" s="26"/>
      <c r="J27" s="26"/>
      <c r="K27" s="26"/>
      <c r="L27" s="57"/>
      <c r="M27" s="58"/>
      <c r="N27" s="59"/>
      <c r="O27" s="69"/>
      <c r="P27" s="69"/>
      <c r="Q27" s="69"/>
      <c r="R27" s="69"/>
      <c r="S27" s="69"/>
      <c r="T27" s="57"/>
      <c r="U27" s="58"/>
      <c r="V27" s="59"/>
      <c r="W27" s="26"/>
      <c r="X27" s="26"/>
      <c r="Y27" s="26"/>
      <c r="Z27" s="26"/>
      <c r="AA27" s="26"/>
      <c r="AB27" s="57"/>
      <c r="AC27" s="58"/>
      <c r="AD27" s="59"/>
      <c r="AE27" s="69"/>
      <c r="AF27" s="69"/>
      <c r="AG27" s="69"/>
      <c r="AH27" s="69"/>
      <c r="AI27" s="69"/>
      <c r="AJ27" s="57"/>
      <c r="AK27" s="58"/>
      <c r="AL27" s="59"/>
      <c r="AM27" s="26"/>
      <c r="AN27" s="26"/>
      <c r="AO27" s="26"/>
      <c r="AP27" s="26"/>
      <c r="AQ27" s="26"/>
      <c r="AR27" s="57"/>
      <c r="AS27" s="58"/>
      <c r="AT27" s="59"/>
      <c r="AU27" s="69"/>
      <c r="AV27" s="69"/>
      <c r="AW27" s="69"/>
      <c r="AX27" s="69"/>
      <c r="AY27" s="69"/>
      <c r="AZ27" s="57"/>
      <c r="BA27" s="58"/>
      <c r="BB27" s="59"/>
    </row>
    <row r="28" spans="1:54" x14ac:dyDescent="0.2">
      <c r="F28" s="26"/>
      <c r="G28" s="26"/>
      <c r="H28" s="29"/>
      <c r="I28" s="26"/>
      <c r="J28" s="26"/>
      <c r="K28" s="26"/>
      <c r="L28" s="83" t="s">
        <v>40</v>
      </c>
      <c r="M28" s="84" t="s">
        <v>41</v>
      </c>
      <c r="N28" s="85" t="s">
        <v>42</v>
      </c>
      <c r="O28" s="86" t="s">
        <v>6</v>
      </c>
      <c r="P28" s="87" t="s">
        <v>2</v>
      </c>
      <c r="Q28" s="88" t="s">
        <v>3</v>
      </c>
      <c r="R28" s="88" t="s">
        <v>4</v>
      </c>
      <c r="S28" s="88" t="s">
        <v>8</v>
      </c>
      <c r="T28" s="89" t="s">
        <v>40</v>
      </c>
      <c r="U28" s="90" t="s">
        <v>41</v>
      </c>
      <c r="V28" s="91" t="s">
        <v>42</v>
      </c>
      <c r="W28" s="84" t="s">
        <v>11</v>
      </c>
      <c r="X28" s="84" t="s">
        <v>2</v>
      </c>
      <c r="Y28" s="84" t="s">
        <v>3</v>
      </c>
      <c r="Z28" s="84" t="s">
        <v>15</v>
      </c>
      <c r="AA28" s="84" t="s">
        <v>12</v>
      </c>
      <c r="AB28" s="83" t="s">
        <v>40</v>
      </c>
      <c r="AC28" s="84" t="s">
        <v>41</v>
      </c>
      <c r="AD28" s="85" t="s">
        <v>42</v>
      </c>
      <c r="AE28" s="88" t="s">
        <v>6</v>
      </c>
      <c r="AF28" s="92" t="s">
        <v>2</v>
      </c>
      <c r="AG28" s="88" t="s">
        <v>3</v>
      </c>
      <c r="AH28" s="88" t="s">
        <v>15</v>
      </c>
      <c r="AI28" s="88" t="s">
        <v>12</v>
      </c>
      <c r="AJ28" s="89" t="s">
        <v>40</v>
      </c>
      <c r="AK28" s="90" t="s">
        <v>41</v>
      </c>
      <c r="AL28" s="91" t="s">
        <v>42</v>
      </c>
      <c r="AM28" s="84" t="s">
        <v>11</v>
      </c>
      <c r="AN28" s="84" t="s">
        <v>2</v>
      </c>
      <c r="AO28" s="84" t="s">
        <v>3</v>
      </c>
      <c r="AP28" s="84" t="s">
        <v>15</v>
      </c>
      <c r="AQ28" s="84" t="s">
        <v>12</v>
      </c>
      <c r="AR28" s="83" t="s">
        <v>40</v>
      </c>
      <c r="AS28" s="84" t="s">
        <v>41</v>
      </c>
      <c r="AT28" s="85" t="s">
        <v>42</v>
      </c>
      <c r="AU28" s="88" t="s">
        <v>6</v>
      </c>
      <c r="AV28" s="92" t="s">
        <v>2</v>
      </c>
      <c r="AW28" s="88" t="s">
        <v>3</v>
      </c>
      <c r="AX28" s="88" t="s">
        <v>15</v>
      </c>
      <c r="AY28" s="88" t="s">
        <v>12</v>
      </c>
      <c r="AZ28" s="89" t="s">
        <v>40</v>
      </c>
      <c r="BA28" s="90" t="s">
        <v>41</v>
      </c>
      <c r="BB28" s="91" t="s">
        <v>42</v>
      </c>
    </row>
    <row r="29" spans="1:54" x14ac:dyDescent="0.2">
      <c r="A29" s="18" t="s">
        <v>29</v>
      </c>
      <c r="B29" s="19">
        <v>36293</v>
      </c>
      <c r="C29" s="20">
        <f>YEAR($B$1)-YEAR(B29)</f>
        <v>24</v>
      </c>
      <c r="D29" s="21">
        <v>57900</v>
      </c>
      <c r="E29" s="22">
        <v>1</v>
      </c>
      <c r="F29" s="26">
        <f>'Skala AGS'!$B$42*E29</f>
        <v>25725</v>
      </c>
      <c r="G29" s="26">
        <f>+D29-F29</f>
        <v>32175</v>
      </c>
      <c r="H29" s="29">
        <f>VLOOKUP($C29,'Skala AGS'!$A$2:'Skala AGS'!$B$6,2)</f>
        <v>0</v>
      </c>
      <c r="I29" s="26">
        <f>ROUND((G29*H29)/5,2)*5</f>
        <v>0</v>
      </c>
      <c r="J29" s="26">
        <f>ROUND((G29*2.6%)/5,2)*5</f>
        <v>836.55</v>
      </c>
      <c r="K29" s="26">
        <v>360</v>
      </c>
      <c r="L29" s="60">
        <f>+I29+J29+K29</f>
        <v>1196.55</v>
      </c>
      <c r="M29" s="32">
        <f>ROUND((L29/2)/5,2)*5</f>
        <v>598.29999999999995</v>
      </c>
      <c r="N29" s="61">
        <f>ROUND((L29/2)/5,2)*5</f>
        <v>598.29999999999995</v>
      </c>
      <c r="O29" s="71">
        <f>+D29-F29</f>
        <v>32175</v>
      </c>
      <c r="P29" s="65">
        <f>VLOOKUP($C29,'Skala AGS'!$A$9:'Skala AGS'!$B$13,2)</f>
        <v>7.0000000000000007E-2</v>
      </c>
      <c r="Q29" s="69">
        <f>ROUND((O29*P29)/5,2)*5</f>
        <v>2252.25</v>
      </c>
      <c r="R29" s="69">
        <f>ROUND((O29*2.6%)/5,2)*5</f>
        <v>836.55</v>
      </c>
      <c r="S29" s="69">
        <v>360</v>
      </c>
      <c r="T29" s="63">
        <f>+Q29+R29+S29</f>
        <v>3448.8</v>
      </c>
      <c r="U29" s="33">
        <f>ROUND((T29/2)/5,2)*5</f>
        <v>1724.4</v>
      </c>
      <c r="V29" s="64">
        <f>ROUND((T29/2)/5,2)*5</f>
        <v>1724.4</v>
      </c>
      <c r="W29" s="26">
        <f>+D29</f>
        <v>57900</v>
      </c>
      <c r="X29" s="29">
        <f>VLOOKUP($C29,'Skala AGS'!$A$15:'Skala AGS'!$B$19,2)</f>
        <v>0</v>
      </c>
      <c r="Y29" s="76">
        <f>ROUND((W29*X29)/5,2)*5</f>
        <v>0</v>
      </c>
      <c r="Z29" s="26">
        <f>ROUND((W29*2.6%)/5,2)*5</f>
        <v>1505.3999999999999</v>
      </c>
      <c r="AA29" s="26">
        <v>360</v>
      </c>
      <c r="AB29" s="60">
        <f>+Y29+Z29+AA29</f>
        <v>1865.3999999999999</v>
      </c>
      <c r="AC29" s="32">
        <f>ROUND((AB29/2)/5,2)*5</f>
        <v>932.69999999999993</v>
      </c>
      <c r="AD29" s="61">
        <f>ROUND((AB29/2)/5,2)*5</f>
        <v>932.69999999999993</v>
      </c>
      <c r="AE29" s="71">
        <f>+D29</f>
        <v>57900</v>
      </c>
      <c r="AF29" s="65">
        <f>VLOOKUP($C29,'Skala AGS'!$A$21:'Skala AGS'!$B$25,2)</f>
        <v>0.06</v>
      </c>
      <c r="AG29" s="69">
        <f>ROUND((AE29*AF29)/5,2)*5</f>
        <v>3474</v>
      </c>
      <c r="AH29" s="69">
        <f>ROUND((AE29*2.6%)/5,2)*5</f>
        <v>1505.3999999999999</v>
      </c>
      <c r="AI29" s="69">
        <v>360</v>
      </c>
      <c r="AJ29" s="63">
        <f>+AG29+AH29+AI29</f>
        <v>5339.4</v>
      </c>
      <c r="AK29" s="33">
        <f>ROUND((AJ29/2)/5,2)*5</f>
        <v>2669.7000000000003</v>
      </c>
      <c r="AL29" s="64">
        <f>ROUND((AJ29/2)/5,2)*5</f>
        <v>2669.7000000000003</v>
      </c>
      <c r="AM29" s="26">
        <f>+D29</f>
        <v>57900</v>
      </c>
      <c r="AN29" s="29">
        <f>VLOOKUP($C29,'Skala AGS'!$A$27:'Skala AGS'!$B$31,2)</f>
        <v>0</v>
      </c>
      <c r="AO29" s="26">
        <f>ROUND((AM29*AN29)/5,2)*5</f>
        <v>0</v>
      </c>
      <c r="AP29" s="26">
        <f>ROUND((AM29*2.6%)/5,2)*5</f>
        <v>1505.3999999999999</v>
      </c>
      <c r="AQ29" s="26">
        <v>360</v>
      </c>
      <c r="AR29" s="60">
        <f>+AO29+AP29+AQ29</f>
        <v>1865.3999999999999</v>
      </c>
      <c r="AS29" s="32">
        <f>ROUND((AR29/2)/5,2)*5</f>
        <v>932.69999999999993</v>
      </c>
      <c r="AT29" s="61">
        <f>ROUND((AR29/2)/5,2)*5</f>
        <v>932.69999999999993</v>
      </c>
      <c r="AU29" s="71">
        <f>+D29</f>
        <v>57900</v>
      </c>
      <c r="AV29" s="65">
        <f>VLOOKUP($C29,'Skala AGS'!$A$33:'Skala AGS'!$B$37,2)</f>
        <v>0.11</v>
      </c>
      <c r="AW29" s="69">
        <f>ROUND((AU29*AV29)/5,2)*5</f>
        <v>6369</v>
      </c>
      <c r="AX29" s="69">
        <f>ROUND((AU29*2.6%)/5,2)*5</f>
        <v>1505.3999999999999</v>
      </c>
      <c r="AY29" s="69">
        <v>360</v>
      </c>
      <c r="AZ29" s="63">
        <f>+AW29+AX29+AY29</f>
        <v>8234.4</v>
      </c>
      <c r="BA29" s="33">
        <f>ROUND((AZ29/2)/5,2)*5</f>
        <v>4117.2000000000007</v>
      </c>
      <c r="BB29" s="64">
        <f>ROUND((AZ29/2)/5,2)*5</f>
        <v>4117.2000000000007</v>
      </c>
    </row>
    <row r="30" spans="1:54" x14ac:dyDescent="0.2">
      <c r="A30" s="34" t="s">
        <v>30</v>
      </c>
      <c r="B30" s="35"/>
      <c r="C30" s="36"/>
      <c r="D30" s="37"/>
      <c r="E30" s="38"/>
      <c r="F30" s="31"/>
      <c r="G30" s="31"/>
      <c r="H30" s="73"/>
      <c r="I30" s="31"/>
      <c r="J30" s="31"/>
      <c r="K30" s="31"/>
      <c r="L30" s="39"/>
      <c r="M30" s="37">
        <f>ROUND((M$29/12)/5,2)*5</f>
        <v>49.85</v>
      </c>
      <c r="N30" s="40">
        <f>ROUND((N$29/12)/5,2)*5</f>
        <v>49.85</v>
      </c>
      <c r="O30" s="70">
        <f t="shared" ref="O30:AV30" si="12">ROUND((O$5/12)/5,2)*5</f>
        <v>2522.9</v>
      </c>
      <c r="P30" s="70">
        <f t="shared" si="12"/>
        <v>0</v>
      </c>
      <c r="Q30" s="70"/>
      <c r="R30" s="70"/>
      <c r="S30" s="70"/>
      <c r="T30" s="39"/>
      <c r="U30" s="37">
        <f>ROUND((U$29/12)/5,2)*5</f>
        <v>143.69999999999999</v>
      </c>
      <c r="V30" s="40">
        <f>ROUND((V$29/12)/5,2)*5</f>
        <v>143.69999999999999</v>
      </c>
      <c r="W30" s="31">
        <f t="shared" si="12"/>
        <v>4666.6500000000005</v>
      </c>
      <c r="X30" s="31">
        <f t="shared" si="12"/>
        <v>0</v>
      </c>
      <c r="Y30" s="31"/>
      <c r="Z30" s="31"/>
      <c r="AA30" s="31"/>
      <c r="AB30" s="39"/>
      <c r="AC30" s="37">
        <f>ROUND((AC$29/12)/5,2)*5</f>
        <v>77.75</v>
      </c>
      <c r="AD30" s="40">
        <f>ROUND((AD$29/12)/5,2)*5</f>
        <v>77.75</v>
      </c>
      <c r="AE30" s="70">
        <f t="shared" si="12"/>
        <v>4666.6500000000005</v>
      </c>
      <c r="AF30" s="70">
        <f t="shared" si="12"/>
        <v>0</v>
      </c>
      <c r="AG30" s="70"/>
      <c r="AH30" s="70"/>
      <c r="AI30" s="70"/>
      <c r="AJ30" s="39"/>
      <c r="AK30" s="37">
        <f>ROUND((AK$29/12)/5,2)*5</f>
        <v>222.5</v>
      </c>
      <c r="AL30" s="40">
        <f>ROUND((AL$29/12)/5,2)*5</f>
        <v>222.5</v>
      </c>
      <c r="AM30" s="31">
        <f>ROUND((AM$11/12)/5,2)*5</f>
        <v>4825</v>
      </c>
      <c r="AN30" s="31">
        <f t="shared" si="12"/>
        <v>0</v>
      </c>
      <c r="AO30" s="31"/>
      <c r="AP30" s="31"/>
      <c r="AQ30" s="31"/>
      <c r="AR30" s="39"/>
      <c r="AS30" s="37">
        <f>ROUND((AS$29/12)/5,2)*5</f>
        <v>77.75</v>
      </c>
      <c r="AT30" s="40">
        <f>ROUND((AT$29/12)/5,2)*5</f>
        <v>77.75</v>
      </c>
      <c r="AU30" s="70">
        <f t="shared" si="12"/>
        <v>4666.6500000000005</v>
      </c>
      <c r="AV30" s="70">
        <f t="shared" si="12"/>
        <v>0</v>
      </c>
      <c r="AW30" s="70"/>
      <c r="AX30" s="70"/>
      <c r="AY30" s="70"/>
      <c r="AZ30" s="39"/>
      <c r="BA30" s="37">
        <f>ROUND((BA$29/12)/5,2)*5</f>
        <v>343.1</v>
      </c>
      <c r="BB30" s="40">
        <f>ROUND((BB$29/12)/5,2)*5</f>
        <v>343.1</v>
      </c>
    </row>
    <row r="31" spans="1:54" x14ac:dyDescent="0.2">
      <c r="A31" s="41" t="s">
        <v>31</v>
      </c>
      <c r="B31" s="42"/>
      <c r="C31" s="42"/>
      <c r="D31" s="43"/>
      <c r="E31" s="44"/>
      <c r="F31" s="31"/>
      <c r="G31" s="31"/>
      <c r="H31" s="73"/>
      <c r="I31" s="31"/>
      <c r="J31" s="31"/>
      <c r="K31" s="31"/>
      <c r="L31" s="45"/>
      <c r="M31" s="43">
        <f>ROUND((M$29/12/50*40)/5,2)*5</f>
        <v>39.900000000000006</v>
      </c>
      <c r="N31" s="46">
        <f>ROUND((N$29/12/50*60)/5,2)*5</f>
        <v>59.85</v>
      </c>
      <c r="O31" s="70">
        <f t="shared" ref="O31:AV31" si="13">ROUND((O$5/12/50*40)/5,2)*5</f>
        <v>2018.3500000000001</v>
      </c>
      <c r="P31" s="70">
        <f t="shared" si="13"/>
        <v>0</v>
      </c>
      <c r="Q31" s="70"/>
      <c r="R31" s="70"/>
      <c r="S31" s="70"/>
      <c r="T31" s="45"/>
      <c r="U31" s="43">
        <f>ROUND((U$29/12/50*40)/5,2)*5</f>
        <v>114.94999999999999</v>
      </c>
      <c r="V31" s="46">
        <f>ROUND((V$29/12/50*60)/5,2)*5</f>
        <v>172.45000000000002</v>
      </c>
      <c r="W31" s="31">
        <f t="shared" si="13"/>
        <v>3733.35</v>
      </c>
      <c r="X31" s="31">
        <f t="shared" si="13"/>
        <v>0</v>
      </c>
      <c r="Y31" s="31"/>
      <c r="Z31" s="31"/>
      <c r="AA31" s="31"/>
      <c r="AB31" s="45"/>
      <c r="AC31" s="43">
        <f>ROUND((AC$29/12/50*40)/5,2)*5</f>
        <v>62.199999999999996</v>
      </c>
      <c r="AD31" s="46">
        <f>ROUND((AD$29/12/50*60)/5,2)*5</f>
        <v>93.25</v>
      </c>
      <c r="AE31" s="70">
        <f t="shared" si="13"/>
        <v>3733.35</v>
      </c>
      <c r="AF31" s="70">
        <f t="shared" si="13"/>
        <v>0</v>
      </c>
      <c r="AG31" s="70"/>
      <c r="AH31" s="70"/>
      <c r="AI31" s="70"/>
      <c r="AJ31" s="45"/>
      <c r="AK31" s="43">
        <f>ROUND((AK$29/12/50*40)/5,2)*5</f>
        <v>178</v>
      </c>
      <c r="AL31" s="46">
        <f>ROUND((AL$29/12/50*60)/5,2)*5</f>
        <v>266.95</v>
      </c>
      <c r="AM31" s="31">
        <f>ROUND((AM$11/12/50*40)/5,2)*5</f>
        <v>3860</v>
      </c>
      <c r="AN31" s="31">
        <f t="shared" si="13"/>
        <v>0</v>
      </c>
      <c r="AO31" s="31"/>
      <c r="AP31" s="31"/>
      <c r="AQ31" s="31"/>
      <c r="AR31" s="45"/>
      <c r="AS31" s="43">
        <f>ROUND((AS$29/12/50*40)/5,2)*5</f>
        <v>62.199999999999996</v>
      </c>
      <c r="AT31" s="46">
        <f>ROUND((AT$29/12/50*60)/5,2)*5</f>
        <v>93.25</v>
      </c>
      <c r="AU31" s="70">
        <f t="shared" si="13"/>
        <v>3733.35</v>
      </c>
      <c r="AV31" s="70">
        <f t="shared" si="13"/>
        <v>0</v>
      </c>
      <c r="AW31" s="70"/>
      <c r="AX31" s="70"/>
      <c r="AY31" s="70"/>
      <c r="AZ31" s="45"/>
      <c r="BA31" s="43">
        <f>ROUND((BA$29/12/50*40)/5,2)*5</f>
        <v>274.5</v>
      </c>
      <c r="BB31" s="46">
        <f>ROUND((BB$29/12/50*60)/5,2)*5</f>
        <v>411.70000000000005</v>
      </c>
    </row>
    <row r="32" spans="1:54" x14ac:dyDescent="0.2">
      <c r="A32" s="47" t="s">
        <v>32</v>
      </c>
      <c r="B32" s="48"/>
      <c r="C32" s="48"/>
      <c r="D32" s="49"/>
      <c r="E32" s="50"/>
      <c r="F32" s="31"/>
      <c r="G32" s="31"/>
      <c r="H32" s="73"/>
      <c r="I32" s="31"/>
      <c r="J32" s="31"/>
      <c r="K32" s="31"/>
      <c r="L32" s="51"/>
      <c r="M32" s="49">
        <f>ROUND((M$29/12/50*30)/5,2)*5</f>
        <v>29.900000000000002</v>
      </c>
      <c r="N32" s="52">
        <f>ROUND((N$29/12/50*70)/5,2)*5</f>
        <v>69.800000000000011</v>
      </c>
      <c r="O32" s="70">
        <f t="shared" ref="O32:AV32" si="14">ROUND((O$5/12/50*30)/5,2)*5</f>
        <v>1513.75</v>
      </c>
      <c r="P32" s="70">
        <f t="shared" si="14"/>
        <v>0</v>
      </c>
      <c r="Q32" s="70"/>
      <c r="R32" s="70"/>
      <c r="S32" s="70"/>
      <c r="T32" s="51"/>
      <c r="U32" s="49">
        <f>ROUND((U$29/12/50*30)/5,2)*5</f>
        <v>86.199999999999989</v>
      </c>
      <c r="V32" s="52">
        <f>ROUND((V$29/12/50*70)/5,2)*5</f>
        <v>201.20000000000002</v>
      </c>
      <c r="W32" s="31">
        <f t="shared" si="14"/>
        <v>2800</v>
      </c>
      <c r="X32" s="31">
        <f t="shared" si="14"/>
        <v>0</v>
      </c>
      <c r="Y32" s="31"/>
      <c r="Z32" s="31"/>
      <c r="AA32" s="31"/>
      <c r="AB32" s="51"/>
      <c r="AC32" s="49">
        <f>ROUND((AC$29/12/50*30)/5,2)*5</f>
        <v>46.65</v>
      </c>
      <c r="AD32" s="52">
        <f>ROUND((AD$29/12/50*70)/5,2)*5</f>
        <v>108.80000000000001</v>
      </c>
      <c r="AE32" s="70">
        <f t="shared" si="14"/>
        <v>2800</v>
      </c>
      <c r="AF32" s="70">
        <f t="shared" si="14"/>
        <v>0</v>
      </c>
      <c r="AG32" s="70"/>
      <c r="AH32" s="70"/>
      <c r="AI32" s="70"/>
      <c r="AJ32" s="51"/>
      <c r="AK32" s="49">
        <f>ROUND((AK$29/12/50*30)/5,2)*5</f>
        <v>133.5</v>
      </c>
      <c r="AL32" s="52">
        <f>ROUND((AL$29/12/50*70)/5,2)*5</f>
        <v>311.45</v>
      </c>
      <c r="AM32" s="31">
        <f>ROUND((AM$11/12/50*30)/5,2)*5</f>
        <v>2895</v>
      </c>
      <c r="AN32" s="31">
        <f t="shared" si="14"/>
        <v>0</v>
      </c>
      <c r="AO32" s="31"/>
      <c r="AP32" s="31"/>
      <c r="AQ32" s="31"/>
      <c r="AR32" s="51"/>
      <c r="AS32" s="49">
        <f>ROUND((AS$29/12/50*30)/5,2)*5</f>
        <v>46.65</v>
      </c>
      <c r="AT32" s="52">
        <f>ROUND((AT$29/12/50*70)/5,2)*5</f>
        <v>108.80000000000001</v>
      </c>
      <c r="AU32" s="70">
        <f t="shared" si="14"/>
        <v>2800</v>
      </c>
      <c r="AV32" s="70">
        <f t="shared" si="14"/>
        <v>0</v>
      </c>
      <c r="AW32" s="70"/>
      <c r="AX32" s="70"/>
      <c r="AY32" s="70"/>
      <c r="AZ32" s="51"/>
      <c r="BA32" s="49">
        <f>ROUND((BA$29/12/50*30)/5,2)*5</f>
        <v>205.85000000000002</v>
      </c>
      <c r="BB32" s="52">
        <f>ROUND((BB$29/12/50*70)/5,2)*5</f>
        <v>480.34999999999997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O34" s="12"/>
      <c r="P34" s="8"/>
      <c r="Q34" s="7"/>
      <c r="R34" s="7"/>
      <c r="S34" s="7"/>
      <c r="T34" s="7"/>
      <c r="U34" s="7"/>
      <c r="V34" s="7"/>
      <c r="AE34" s="12"/>
      <c r="AF34" s="8"/>
      <c r="AG34" s="7"/>
      <c r="AH34" s="7"/>
      <c r="AI34" s="7"/>
      <c r="AJ34" s="7"/>
      <c r="AK34" s="7"/>
      <c r="AL34" s="7"/>
      <c r="AU34" s="12"/>
      <c r="AV34" s="8"/>
      <c r="AW34" s="7"/>
      <c r="AX34" s="7"/>
      <c r="AY34" s="7"/>
      <c r="AZ34" s="7"/>
      <c r="BA34" s="7"/>
      <c r="BB34" s="7"/>
      <c r="BC34" s="12"/>
    </row>
    <row r="35" spans="1:55" x14ac:dyDescent="0.2">
      <c r="O35" s="12"/>
      <c r="P35" s="8"/>
      <c r="Q35" s="7"/>
      <c r="R35" s="7"/>
      <c r="S35" s="7"/>
      <c r="T35" s="7"/>
      <c r="U35" s="7"/>
      <c r="V35" s="7"/>
      <c r="AE35" s="12"/>
      <c r="AF35" s="8"/>
      <c r="AG35" s="7"/>
      <c r="AH35" s="7"/>
      <c r="AI35" s="7"/>
      <c r="AJ35" s="7"/>
      <c r="AK35" s="7"/>
      <c r="AL35" s="7"/>
      <c r="AU35" s="12"/>
      <c r="AV35" s="8"/>
      <c r="AW35" s="7"/>
      <c r="AX35" s="7"/>
      <c r="AY35" s="7"/>
      <c r="AZ35" s="7"/>
      <c r="BA35" s="7"/>
      <c r="BB35" s="7"/>
      <c r="BC35" s="12"/>
    </row>
    <row r="36" spans="1:55" x14ac:dyDescent="0.2">
      <c r="A36" s="23" t="s">
        <v>33</v>
      </c>
      <c r="B36" s="23"/>
      <c r="C36" s="23"/>
      <c r="D36" s="24"/>
      <c r="E36" s="25"/>
      <c r="F36" s="24"/>
      <c r="G36" s="24"/>
      <c r="H36" s="25"/>
      <c r="I36" s="24"/>
      <c r="J36" s="24"/>
      <c r="K36" s="24"/>
      <c r="L36" s="24"/>
      <c r="M36" s="24"/>
      <c r="O36" s="12"/>
      <c r="P36" s="8"/>
      <c r="Q36" s="7"/>
      <c r="R36" s="7"/>
      <c r="S36" s="7"/>
      <c r="T36" s="7"/>
      <c r="U36" s="7"/>
      <c r="V36" s="7"/>
      <c r="AE36" s="12"/>
      <c r="AF36" s="8"/>
      <c r="AG36" s="7"/>
      <c r="AH36" s="7"/>
      <c r="AI36" s="7"/>
      <c r="AJ36" s="7"/>
      <c r="AK36" s="7"/>
      <c r="AL36" s="7"/>
      <c r="AU36" s="12"/>
      <c r="AV36" s="8"/>
      <c r="AW36" s="7"/>
      <c r="AX36" s="7"/>
      <c r="AY36" s="7"/>
      <c r="AZ36" s="7"/>
      <c r="BA36" s="7"/>
      <c r="BB36" s="7"/>
      <c r="BC36" s="12"/>
    </row>
    <row r="37" spans="1:55" x14ac:dyDescent="0.2">
      <c r="O37" s="12"/>
      <c r="P37" s="8"/>
      <c r="Q37" s="7"/>
      <c r="R37" s="7"/>
      <c r="S37" s="7"/>
      <c r="T37" s="7"/>
      <c r="U37" s="7"/>
      <c r="V37" s="7"/>
      <c r="AE37" s="12"/>
      <c r="AF37" s="8"/>
      <c r="AG37" s="7"/>
      <c r="AH37" s="7"/>
      <c r="AI37" s="7"/>
      <c r="AJ37" s="7"/>
      <c r="AK37" s="7"/>
      <c r="AL37" s="7"/>
      <c r="AU37" s="12"/>
      <c r="AV37" s="8"/>
      <c r="AW37" s="7"/>
      <c r="AX37" s="7"/>
      <c r="AY37" s="7"/>
      <c r="AZ37" s="7"/>
      <c r="BA37" s="7"/>
      <c r="BB37" s="7"/>
      <c r="BC37" s="12"/>
    </row>
    <row r="38" spans="1:55" x14ac:dyDescent="0.2">
      <c r="O38" s="12"/>
      <c r="P38" s="8"/>
      <c r="Q38" s="7"/>
      <c r="R38" s="7"/>
      <c r="S38" s="7"/>
      <c r="T38" s="7"/>
      <c r="U38" s="7"/>
      <c r="V38" s="7"/>
      <c r="AE38" s="12"/>
      <c r="AF38" s="8"/>
      <c r="AG38" s="7"/>
      <c r="AH38" s="7"/>
      <c r="AI38" s="7"/>
      <c r="AJ38" s="7"/>
      <c r="AK38" s="7"/>
      <c r="AL38" s="7"/>
      <c r="AU38" s="12"/>
      <c r="AV38" s="8"/>
      <c r="AW38" s="7"/>
      <c r="AX38" s="7"/>
      <c r="AY38" s="7"/>
      <c r="AZ38" s="7"/>
      <c r="BA38" s="7"/>
      <c r="BB38" s="7"/>
      <c r="BC38" s="12"/>
    </row>
    <row r="39" spans="1:55" x14ac:dyDescent="0.2">
      <c r="O39" s="12"/>
      <c r="P39" s="8"/>
      <c r="Q39" s="7"/>
      <c r="R39" s="7"/>
      <c r="S39" s="7"/>
      <c r="T39" s="7"/>
      <c r="U39" s="7"/>
      <c r="V39" s="7"/>
      <c r="AE39" s="12"/>
      <c r="AF39" s="8"/>
      <c r="AG39" s="7"/>
      <c r="AH39" s="7"/>
      <c r="AI39" s="7"/>
      <c r="AJ39" s="7"/>
      <c r="AK39" s="7"/>
      <c r="AL39" s="7"/>
      <c r="AU39" s="12"/>
      <c r="AV39" s="8"/>
      <c r="AW39" s="7"/>
      <c r="AX39" s="7"/>
      <c r="AY39" s="7"/>
      <c r="AZ39" s="7"/>
      <c r="BA39" s="7"/>
      <c r="BB39" s="7"/>
      <c r="BC39" s="12"/>
    </row>
    <row r="40" spans="1:55" x14ac:dyDescent="0.2">
      <c r="O40" s="12"/>
      <c r="P40" s="8"/>
      <c r="Q40" s="7"/>
      <c r="R40" s="7"/>
      <c r="S40" s="7"/>
      <c r="T40" s="7"/>
      <c r="U40" s="7"/>
      <c r="V40" s="7"/>
      <c r="AE40" s="12"/>
      <c r="AF40" s="8"/>
      <c r="AG40" s="7"/>
      <c r="AH40" s="7"/>
      <c r="AI40" s="7"/>
      <c r="AJ40" s="7"/>
      <c r="AK40" s="7"/>
      <c r="AL40" s="7"/>
      <c r="AU40" s="12"/>
      <c r="AV40" s="8"/>
      <c r="AW40" s="7"/>
      <c r="AX40" s="7"/>
      <c r="AY40" s="7"/>
      <c r="AZ40" s="7"/>
      <c r="BA40" s="7"/>
      <c r="BB40" s="7"/>
      <c r="BC40" s="12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</sheetData>
  <sheetProtection sheet="1" objects="1" scenarios="1"/>
  <protectedRanges>
    <protectedRange sqref="B5:E5 B11:E11 B17:E17 B23:E23 B29:E29" name="Bereich1_1"/>
    <protectedRange sqref="A5 A11 A17 A23 A29" name="Bereich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B42" sqref="B42"/>
    </sheetView>
  </sheetViews>
  <sheetFormatPr baseColWidth="10" defaultRowHeight="12.75" x14ac:dyDescent="0.2"/>
  <sheetData>
    <row r="1" spans="1:4" x14ac:dyDescent="0.2">
      <c r="A1" t="s">
        <v>0</v>
      </c>
      <c r="B1" t="s">
        <v>7</v>
      </c>
    </row>
    <row r="2" spans="1:4" x14ac:dyDescent="0.2">
      <c r="A2" s="2">
        <v>17</v>
      </c>
      <c r="B2" s="3">
        <v>0</v>
      </c>
      <c r="D2" t="s">
        <v>9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10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13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14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16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17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18</v>
      </c>
      <c r="B41" s="77">
        <f>29400</f>
        <v>29400</v>
      </c>
    </row>
    <row r="42" spans="1:4" x14ac:dyDescent="0.2">
      <c r="A42" s="78" t="s">
        <v>19</v>
      </c>
      <c r="B42" s="77">
        <f>7/8*B41</f>
        <v>25725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30CEC3F267294480EA207364DDCD0F" ma:contentTypeVersion="7" ma:contentTypeDescription="Ein neues Dokument erstellen." ma:contentTypeScope="" ma:versionID="d70113ba666c8dc8c989e28c444a0d8b">
  <xsd:schema xmlns:xsd="http://www.w3.org/2001/XMLSchema" xmlns:xs="http://www.w3.org/2001/XMLSchema" xmlns:p="http://schemas.microsoft.com/office/2006/metadata/properties" xmlns:ns3="70d9cf3c-7141-4f70-8bdc-f2d7cb51ae93" targetNamespace="http://schemas.microsoft.com/office/2006/metadata/properties" ma:root="true" ma:fieldsID="bcea3fb5141f468a1462aa0ab88ad06d" ns3:_="">
    <xsd:import namespace="70d9cf3c-7141-4f70-8bdc-f2d7cb51a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9cf3c-7141-4f70-8bdc-f2d7cb51a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ACC168-1E73-4D59-A47A-FE87C4592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9cf3c-7141-4f70-8bdc-f2d7cb51a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B191B7-8C46-43EF-8593-B90D7EBC8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BFDEA6-0C1A-4F72-980F-9AC6821931DA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0d9cf3c-7141-4f70-8bdc-f2d7cb51ae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2022-11-22T09:33:12Z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0x010100B930CEC3F267294480EA207364DDCD0F</vt:lpwstr>
  </property>
</Properties>
</file>